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1460" windowHeight="9435" tabRatio="691"/>
  </bookViews>
  <sheets>
    <sheet name="表紙 " sheetId="19" r:id="rId1"/>
    <sheet name="1.定格エネルギー消費量" sheetId="18" r:id="rId2"/>
    <sheet name="2.熱効率" sheetId="14" r:id="rId3"/>
    <sheet name="3.立上り性能" sheetId="15" r:id="rId4"/>
    <sheet name="5.エネルギー消費量 " sheetId="17" r:id="rId5"/>
  </sheets>
  <definedNames>
    <definedName name="_xlnm.Print_Area" localSheetId="1">'1.定格エネルギー消費量'!$A$2:$K$50,'1.定格エネルギー消費量'!$A$52:$K$104,'1.定格エネルギー消費量'!$A$106:$K$157,'1.定格エネルギー消費量'!$A$159:$K$210,'1.定格エネルギー消費量'!$A$212:$K$279</definedName>
    <definedName name="_xlnm.Print_Area" localSheetId="2">'2.熱効率'!$A$2:$M$48,'2.熱効率'!$A$50:$M$104,'2.熱効率'!$A$106:$M$156,'2.熱効率'!$A$158:$M$209,'2.熱効率'!$A$211:$M$262,'2.熱効率'!$A$264:$M$315,'2.熱効率'!$A$317:$M$367</definedName>
    <definedName name="_xlnm.Print_Area" localSheetId="3">'3.立上り性能'!$A$2:$L$46,'3.立上り性能'!$A$48:$L$99,'3.立上り性能'!$A$101:$L$152,'3.立上り性能'!$A$154:$L$205</definedName>
    <definedName name="_xlnm.Print_Area" localSheetId="4">'5.エネルギー消費量 '!$A$2:$K$50</definedName>
    <definedName name="_xlnm.Print_Area" localSheetId="0">'表紙 '!$A$1:$K$43</definedName>
  </definedNames>
  <calcPr calcId="145621"/>
</workbook>
</file>

<file path=xl/calcChain.xml><?xml version="1.0" encoding="utf-8"?>
<calcChain xmlns="http://schemas.openxmlformats.org/spreadsheetml/2006/main">
  <c r="H16" i="19" l="1"/>
  <c r="H15" i="17" s="1"/>
  <c r="H87" i="18"/>
  <c r="N16" i="19" s="1"/>
  <c r="H42" i="18"/>
  <c r="K343" i="14" l="1"/>
  <c r="J343" i="14"/>
  <c r="K238" i="14"/>
  <c r="J238" i="14"/>
  <c r="J132" i="14"/>
  <c r="J122" i="14" l="1"/>
  <c r="J72" i="14"/>
  <c r="I4" i="17" l="1"/>
  <c r="C4" i="17"/>
  <c r="C4" i="15"/>
  <c r="J4" i="15"/>
  <c r="J82" i="14"/>
  <c r="J4" i="14"/>
  <c r="D4" i="14"/>
  <c r="H4" i="18"/>
  <c r="C4" i="18"/>
  <c r="J121" i="18" l="1"/>
  <c r="C213" i="18" l="1"/>
  <c r="C3" i="18"/>
  <c r="E267" i="18" l="1"/>
  <c r="J17" i="19" s="1"/>
  <c r="F267" i="18"/>
  <c r="C54" i="18" l="1"/>
  <c r="C108" i="18" s="1"/>
  <c r="H54" i="18"/>
  <c r="H161" i="18" l="1"/>
  <c r="H108" i="18"/>
  <c r="C161" i="18"/>
  <c r="F254" i="18"/>
  <c r="E254" i="18"/>
  <c r="F241" i="18"/>
  <c r="E241" i="18"/>
  <c r="J3" i="17" l="1"/>
  <c r="K3" i="15"/>
  <c r="K49" i="15" s="1"/>
  <c r="L3" i="14"/>
  <c r="L159" i="14" s="1"/>
  <c r="J3" i="18"/>
  <c r="J53" i="18" s="1"/>
  <c r="O31" i="19"/>
  <c r="O30" i="19"/>
  <c r="J34" i="19"/>
  <c r="J33" i="19"/>
  <c r="P17" i="19"/>
  <c r="O17" i="19"/>
  <c r="O24" i="19" s="1"/>
  <c r="N17" i="19"/>
  <c r="Q16" i="19"/>
  <c r="H194" i="18"/>
  <c r="H197" i="18" s="1"/>
  <c r="H141" i="18"/>
  <c r="H144" i="18" s="1"/>
  <c r="H90" i="18"/>
  <c r="H265" i="18"/>
  <c r="H252" i="18"/>
  <c r="J174" i="18"/>
  <c r="J67" i="18"/>
  <c r="C3" i="17"/>
  <c r="C156" i="15"/>
  <c r="J103" i="15"/>
  <c r="C3" i="15"/>
  <c r="C49" i="15" s="1"/>
  <c r="J160" i="14"/>
  <c r="D108" i="14"/>
  <c r="D3" i="14"/>
  <c r="D318" i="14" s="1"/>
  <c r="C53" i="18"/>
  <c r="I172" i="15"/>
  <c r="H172" i="15"/>
  <c r="I119" i="15"/>
  <c r="H119" i="15"/>
  <c r="I66" i="15"/>
  <c r="H66" i="15"/>
  <c r="I68" i="15" s="1"/>
  <c r="J281" i="14"/>
  <c r="K281" i="14" s="1"/>
  <c r="K333" i="14"/>
  <c r="K350" i="14" s="1"/>
  <c r="J333" i="14"/>
  <c r="J350" i="14" s="1"/>
  <c r="K295" i="14"/>
  <c r="K285" i="14" s="1"/>
  <c r="J295" i="14"/>
  <c r="J285" i="14" s="1"/>
  <c r="J175" i="14"/>
  <c r="K175" i="14" s="1"/>
  <c r="K228" i="14"/>
  <c r="K245" i="14" s="1"/>
  <c r="J228" i="14"/>
  <c r="J245" i="14" s="1"/>
  <c r="K189" i="14"/>
  <c r="K179" i="14" s="1"/>
  <c r="J189" i="14"/>
  <c r="K82" i="14"/>
  <c r="K72" i="14" s="1"/>
  <c r="J68" i="14"/>
  <c r="K68" i="14" s="1"/>
  <c r="H185" i="18"/>
  <c r="H192" i="18" s="1"/>
  <c r="H132" i="18"/>
  <c r="H139" i="18" s="1"/>
  <c r="H239" i="18"/>
  <c r="H78" i="18"/>
  <c r="H85" i="18" s="1"/>
  <c r="K132" i="14"/>
  <c r="K122" i="14" s="1"/>
  <c r="K139" i="14" s="1"/>
  <c r="J139" i="14"/>
  <c r="D52" i="14"/>
  <c r="I174" i="15" l="1"/>
  <c r="I176" i="15" s="1"/>
  <c r="J179" i="14"/>
  <c r="J196" i="14" s="1"/>
  <c r="K102" i="15"/>
  <c r="P24" i="19"/>
  <c r="H17" i="19"/>
  <c r="H18" i="17" s="1"/>
  <c r="I121" i="15"/>
  <c r="I123" i="15" s="1"/>
  <c r="K247" i="14"/>
  <c r="K249" i="14" s="1"/>
  <c r="K196" i="14"/>
  <c r="K89" i="14"/>
  <c r="N28" i="19"/>
  <c r="O16" i="19"/>
  <c r="O27" i="19" s="1"/>
  <c r="K155" i="15"/>
  <c r="P16" i="19"/>
  <c r="P23" i="19" s="1"/>
  <c r="K352" i="14"/>
  <c r="H25" i="14" s="1"/>
  <c r="P19" i="19" s="1"/>
  <c r="H23" i="19" s="1"/>
  <c r="L107" i="14"/>
  <c r="L51" i="14"/>
  <c r="D319" i="14"/>
  <c r="C103" i="15"/>
  <c r="D160" i="14"/>
  <c r="D266" i="14"/>
  <c r="E21" i="15"/>
  <c r="N20" i="19" s="1"/>
  <c r="H24" i="19" s="1"/>
  <c r="I70" i="15"/>
  <c r="K141" i="14"/>
  <c r="K143" i="14" s="1"/>
  <c r="O28" i="19"/>
  <c r="N24" i="19"/>
  <c r="O23" i="19"/>
  <c r="L318" i="14"/>
  <c r="L212" i="14"/>
  <c r="P28" i="19"/>
  <c r="J319" i="14"/>
  <c r="J213" i="14"/>
  <c r="J108" i="14"/>
  <c r="J50" i="15"/>
  <c r="J266" i="14"/>
  <c r="J156" i="15"/>
  <c r="J52" i="14"/>
  <c r="D213" i="14"/>
  <c r="C50" i="15"/>
  <c r="E23" i="15"/>
  <c r="P20" i="19" s="1"/>
  <c r="H26" i="19" s="1"/>
  <c r="H214" i="18"/>
  <c r="J160" i="18"/>
  <c r="J213" i="18"/>
  <c r="J107" i="18"/>
  <c r="K302" i="14"/>
  <c r="C214" i="18"/>
  <c r="L265" i="14"/>
  <c r="J302" i="14"/>
  <c r="J89" i="14"/>
  <c r="K91" i="14" s="1"/>
  <c r="C155" i="15"/>
  <c r="C102" i="15"/>
  <c r="C107" i="18"/>
  <c r="C160" i="18"/>
  <c r="D159" i="14"/>
  <c r="D212" i="14"/>
  <c r="D51" i="14"/>
  <c r="D107" i="14"/>
  <c r="D265" i="14"/>
  <c r="K304" i="14" l="1"/>
  <c r="F25" i="14" s="1"/>
  <c r="P18" i="19" s="1"/>
  <c r="H22" i="19" s="1"/>
  <c r="N23" i="19"/>
  <c r="H16" i="17"/>
  <c r="H29" i="17" s="1"/>
  <c r="H31" i="17" s="1"/>
  <c r="N27" i="19"/>
  <c r="K198" i="14"/>
  <c r="K200" i="14" s="1"/>
  <c r="H19" i="17"/>
  <c r="E22" i="15"/>
  <c r="O20" i="19" s="1"/>
  <c r="H25" i="19" s="1"/>
  <c r="K354" i="14"/>
  <c r="H24" i="14"/>
  <c r="O19" i="19" s="1"/>
  <c r="H21" i="19" s="1"/>
  <c r="P27" i="19"/>
  <c r="H23" i="14"/>
  <c r="N19" i="19" s="1"/>
  <c r="H19" i="19" s="1"/>
  <c r="K93" i="14"/>
  <c r="F23" i="14"/>
  <c r="N18" i="19" s="1"/>
  <c r="H18" i="19" s="1"/>
  <c r="K306" i="14" l="1"/>
  <c r="H31" i="19"/>
  <c r="H33" i="17"/>
  <c r="H35" i="17" s="1"/>
  <c r="H34" i="19" s="1"/>
  <c r="F24" i="14"/>
  <c r="O18" i="19" s="1"/>
  <c r="H20" i="19" s="1"/>
  <c r="H30" i="19"/>
  <c r="H33" i="19" l="1"/>
</calcChain>
</file>

<file path=xl/sharedStrings.xml><?xml version="1.0" encoding="utf-8"?>
<sst xmlns="http://schemas.openxmlformats.org/spreadsheetml/2006/main" count="1082" uniqueCount="388">
  <si>
    <t>測定写真</t>
    <rPh sb="0" eb="2">
      <t>ソクテイ</t>
    </rPh>
    <rPh sb="2" eb="4">
      <t>シャシン</t>
    </rPh>
    <phoneticPr fontId="2"/>
  </si>
  <si>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</si>
  <si>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</si>
  <si>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>（℃）</t>
  </si>
  <si>
    <t>（㎏）</t>
  </si>
  <si>
    <t>立上りグラフ</t>
    <rPh sb="0" eb="2">
      <t>タチアガ</t>
    </rPh>
    <phoneticPr fontId="2"/>
  </si>
  <si>
    <t>（小数点以下１位）</t>
    <rPh sb="1" eb="4">
      <t>ショウスウテン</t>
    </rPh>
    <rPh sb="4" eb="6">
      <t>イカ</t>
    </rPh>
    <rPh sb="7" eb="8">
      <t>イ</t>
    </rPh>
    <phoneticPr fontId="2"/>
  </si>
  <si>
    <t>試験場所</t>
    <rPh sb="0" eb="2">
      <t>シケン</t>
    </rPh>
    <rPh sb="2" eb="4">
      <t>バショ</t>
    </rPh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</si>
  <si>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</si>
  <si>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担当部署</t>
    <rPh sb="0" eb="2">
      <t>タントウ</t>
    </rPh>
    <rPh sb="2" eb="4">
      <t>ブショ</t>
    </rPh>
    <phoneticPr fontId="2"/>
  </si>
  <si>
    <t>材質</t>
    <rPh sb="0" eb="2">
      <t>ザイシツ</t>
    </rPh>
    <phoneticPr fontId="2"/>
  </si>
  <si>
    <t>寸法(mm)</t>
    <rPh sb="0" eb="2">
      <t>スンポウ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</si>
  <si>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</si>
  <si>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</si>
  <si>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</si>
  <si>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</si>
  <si>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誤差</t>
    <rPh sb="0" eb="2">
      <t>ゴサ</t>
    </rPh>
    <phoneticPr fontId="2"/>
  </si>
  <si>
    <t>湿度(%)</t>
    <rPh sb="0" eb="1">
      <t>シツ</t>
    </rPh>
    <rPh sb="1" eb="2">
      <t>タビ</t>
    </rPh>
    <phoneticPr fontId="2"/>
  </si>
  <si>
    <t>気圧(hPa)</t>
    <rPh sb="0" eb="1">
      <t>キ</t>
    </rPh>
    <rPh sb="1" eb="2">
      <t>アツ</t>
    </rPh>
    <phoneticPr fontId="2"/>
  </si>
  <si>
    <t>(D)×</t>
  </si>
  <si>
    <t>(kW)</t>
    <phoneticPr fontId="2"/>
  </si>
  <si>
    <t>室温(℃)</t>
    <phoneticPr fontId="2"/>
  </si>
  <si>
    <t>（％）</t>
    <phoneticPr fontId="2"/>
  </si>
  <si>
    <t>作成日</t>
    <rPh sb="0" eb="2">
      <t>サクセイ</t>
    </rPh>
    <rPh sb="2" eb="3">
      <t>ニチ</t>
    </rPh>
    <phoneticPr fontId="2"/>
  </si>
  <si>
    <t>試験期間</t>
    <rPh sb="0" eb="2">
      <t>シケン</t>
    </rPh>
    <rPh sb="2" eb="4">
      <t>キカン</t>
    </rPh>
    <phoneticPr fontId="2"/>
  </si>
  <si>
    <t>（h/日）</t>
    <rPh sb="3" eb="4">
      <t>ニチ</t>
    </rPh>
    <phoneticPr fontId="2"/>
  </si>
  <si>
    <t>試験日</t>
    <rPh sb="0" eb="3">
      <t>シケンビ</t>
    </rPh>
    <phoneticPr fontId="2"/>
  </si>
  <si>
    <t>測定機器</t>
    <rPh sb="0" eb="2">
      <t>ソクテイ</t>
    </rPh>
    <rPh sb="2" eb="4">
      <t>キキ</t>
    </rPh>
    <phoneticPr fontId="2"/>
  </si>
  <si>
    <t>①立上り時熱効率</t>
    <rPh sb="1" eb="3">
      <t>タチアガ</t>
    </rPh>
    <rPh sb="4" eb="5">
      <t>ジ</t>
    </rPh>
    <rPh sb="5" eb="6">
      <t>ネツ</t>
    </rPh>
    <rPh sb="6" eb="8">
      <t>コウリツ</t>
    </rPh>
    <phoneticPr fontId="2"/>
  </si>
  <si>
    <t>（小数点以下2位）</t>
    <rPh sb="1" eb="4">
      <t>ショウスウテン</t>
    </rPh>
    <rPh sb="4" eb="6">
      <t>イカ</t>
    </rPh>
    <rPh sb="7" eb="8">
      <t>イ</t>
    </rPh>
    <phoneticPr fontId="2"/>
  </si>
  <si>
    <t>（㎏）</t>
    <phoneticPr fontId="2"/>
  </si>
  <si>
    <t>（min）</t>
    <phoneticPr fontId="2"/>
  </si>
  <si>
    <t>(kJ/kg)</t>
    <phoneticPr fontId="2"/>
  </si>
  <si>
    <t>（kWh/h）</t>
    <phoneticPr fontId="2"/>
  </si>
  <si>
    <t>（小数点以下1位）</t>
    <rPh sb="1" eb="4">
      <t>ショウスウテン</t>
    </rPh>
    <rPh sb="4" eb="6">
      <t>イカ</t>
    </rPh>
    <rPh sb="7" eb="8">
      <t>イ</t>
    </rPh>
    <phoneticPr fontId="2"/>
  </si>
  <si>
    <t>(kg)</t>
    <phoneticPr fontId="2"/>
  </si>
  <si>
    <t>(kWh)</t>
    <phoneticPr fontId="2"/>
  </si>
  <si>
    <t>(%)</t>
    <phoneticPr fontId="2"/>
  </si>
  <si>
    <t>外形寸法(mm)</t>
    <rPh sb="0" eb="2">
      <t>ガイケイ</t>
    </rPh>
    <rPh sb="2" eb="4">
      <t>スンポウ</t>
    </rPh>
    <phoneticPr fontId="2"/>
  </si>
  <si>
    <t>（小数点以下3位）</t>
    <rPh sb="1" eb="4">
      <t>ショウスウテン</t>
    </rPh>
    <rPh sb="4" eb="6">
      <t>イカ</t>
    </rPh>
    <rPh sb="7" eb="8">
      <t>イ</t>
    </rPh>
    <phoneticPr fontId="2"/>
  </si>
  <si>
    <t>②沸騰時熱効率</t>
    <rPh sb="1" eb="3">
      <t>フットウ</t>
    </rPh>
    <rPh sb="3" eb="4">
      <t>ジ</t>
    </rPh>
    <rPh sb="4" eb="5">
      <t>ネツ</t>
    </rPh>
    <rPh sb="5" eb="7">
      <t>コウリツ</t>
    </rPh>
    <phoneticPr fontId="2"/>
  </si>
  <si>
    <t>セールス
ポイント等</t>
    <rPh sb="9" eb="10">
      <t>トウ</t>
    </rPh>
    <phoneticPr fontId="2"/>
  </si>
  <si>
    <t>～</t>
    <phoneticPr fontId="2"/>
  </si>
  <si>
    <t>(H)</t>
    <phoneticPr fontId="2"/>
  </si>
  <si>
    <t>ガス種</t>
    <rPh sb="2" eb="3">
      <t>シュ</t>
    </rPh>
    <phoneticPr fontId="2"/>
  </si>
  <si>
    <t>（kW）</t>
    <phoneticPr fontId="2"/>
  </si>
  <si>
    <t>①立上り時</t>
    <phoneticPr fontId="2"/>
  </si>
  <si>
    <t>②沸騰時</t>
    <phoneticPr fontId="2"/>
  </si>
  <si>
    <t>(s/kg℃）</t>
    <phoneticPr fontId="2"/>
  </si>
  <si>
    <t>②調理時</t>
    <phoneticPr fontId="2"/>
  </si>
  <si>
    <t>(kWh/日)</t>
    <rPh sb="5" eb="6">
      <t>ニチ</t>
    </rPh>
    <phoneticPr fontId="2"/>
  </si>
  <si>
    <t>(s)</t>
    <phoneticPr fontId="2"/>
  </si>
  <si>
    <t>（整数）</t>
    <rPh sb="1" eb="3">
      <t>セイスウ</t>
    </rPh>
    <phoneticPr fontId="2"/>
  </si>
  <si>
    <t>（℃）</t>
    <phoneticPr fontId="2"/>
  </si>
  <si>
    <t>（kPa）</t>
    <phoneticPr fontId="2"/>
  </si>
  <si>
    <t>試験機器の最大消費電力</t>
    <rPh sb="0" eb="2">
      <t>シケン</t>
    </rPh>
    <rPh sb="2" eb="4">
      <t>キキ</t>
    </rPh>
    <phoneticPr fontId="2"/>
  </si>
  <si>
    <t>製造者名</t>
    <rPh sb="0" eb="3">
      <t>セイゾウシャ</t>
    </rPh>
    <rPh sb="3" eb="4">
      <t>メイ</t>
    </rPh>
    <phoneticPr fontId="2"/>
  </si>
  <si>
    <t>湿度(％)</t>
    <rPh sb="0" eb="1">
      <t>シツ</t>
    </rPh>
    <rPh sb="1" eb="2">
      <t>タビ</t>
    </rPh>
    <phoneticPr fontId="2"/>
  </si>
  <si>
    <t>（kJ/kg℃）</t>
    <phoneticPr fontId="2"/>
  </si>
  <si>
    <t>（kWh）</t>
    <phoneticPr fontId="2"/>
  </si>
  <si>
    <t>（℃）</t>
    <phoneticPr fontId="2"/>
  </si>
  <si>
    <t>（kPa）</t>
    <phoneticPr fontId="2"/>
  </si>
  <si>
    <t>(%)</t>
    <phoneticPr fontId="2"/>
  </si>
  <si>
    <t>（s/kg℃）</t>
    <phoneticPr fontId="2"/>
  </si>
  <si>
    <t>①立上り時</t>
    <rPh sb="1" eb="3">
      <t>タチアガ</t>
    </rPh>
    <rPh sb="4" eb="5">
      <t>ジ</t>
    </rPh>
    <phoneticPr fontId="2"/>
  </si>
  <si>
    <t>②調理時</t>
    <rPh sb="1" eb="3">
      <t>チョウリ</t>
    </rPh>
    <rPh sb="3" eb="4">
      <t>ジ</t>
    </rPh>
    <phoneticPr fontId="2"/>
  </si>
  <si>
    <t>（ガス）</t>
    <phoneticPr fontId="2"/>
  </si>
  <si>
    <t>③待機時</t>
    <rPh sb="1" eb="3">
      <t>タイキ</t>
    </rPh>
    <rPh sb="3" eb="4">
      <t>ジ</t>
    </rPh>
    <phoneticPr fontId="2"/>
  </si>
  <si>
    <t>（kWh/日）</t>
    <rPh sb="5" eb="6">
      <t>ニチ</t>
    </rPh>
    <phoneticPr fontId="2"/>
  </si>
  <si>
    <t>（kWh/h）</t>
    <phoneticPr fontId="2"/>
  </si>
  <si>
    <t>（kWh/h）</t>
    <phoneticPr fontId="2"/>
  </si>
  <si>
    <t>（電気）</t>
    <phoneticPr fontId="2"/>
  </si>
  <si>
    <t>(kWh/回)</t>
    <rPh sb="5" eb="6">
      <t>カイ</t>
    </rPh>
    <phoneticPr fontId="2"/>
  </si>
  <si>
    <t>③待機時</t>
    <phoneticPr fontId="2"/>
  </si>
  <si>
    <t>定格消費電力</t>
    <rPh sb="0" eb="2">
      <t>テイカク</t>
    </rPh>
    <rPh sb="4" eb="6">
      <t>デンリョク</t>
    </rPh>
    <phoneticPr fontId="2"/>
  </si>
  <si>
    <t>業務用厨房熱機器等性能測定結果　【ガス機器】</t>
    <phoneticPr fontId="2"/>
  </si>
  <si>
    <t>型　式</t>
    <rPh sb="0" eb="1">
      <t>カタ</t>
    </rPh>
    <rPh sb="2" eb="3">
      <t>シキ</t>
    </rPh>
    <phoneticPr fontId="2"/>
  </si>
  <si>
    <t>①：「ガス消費量の算出」に規定する次式にて算出する場合</t>
    <rPh sb="25" eb="27">
      <t>バアイ</t>
    </rPh>
    <phoneticPr fontId="2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</si>
  <si>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2"/>
  </si>
  <si>
    <r>
      <t>： 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2"/>
  </si>
  <si>
    <r>
      <t>（kJ/m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2"/>
  </si>
  <si>
    <t>： 測定時のガスメータ内のガス温度[℃]</t>
  </si>
  <si>
    <t>： 測定時の大気圧[kPa]</t>
  </si>
  <si>
    <t>： 測定時のガスメータ内のガス圧力[kPa]</t>
  </si>
  <si>
    <t>業務用厨房熱機器等性能測定結果　【ガス機器】</t>
    <phoneticPr fontId="2"/>
  </si>
  <si>
    <t>　　消費電力の許容差</t>
    <rPh sb="2" eb="4">
      <t>ショウヒ</t>
    </rPh>
    <rPh sb="4" eb="6">
      <t>デンリョク</t>
    </rPh>
    <rPh sb="7" eb="9">
      <t>キョヨウ</t>
    </rPh>
    <rPh sb="9" eb="10">
      <t>サ</t>
    </rPh>
    <phoneticPr fontId="2"/>
  </si>
  <si>
    <t xml:space="preserve">     測定写真</t>
    <rPh sb="5" eb="7">
      <t>ソクテイ</t>
    </rPh>
    <rPh sb="7" eb="9">
      <t>シャシン</t>
    </rPh>
    <phoneticPr fontId="3"/>
  </si>
  <si>
    <t xml:space="preserve">  特に規定しない。</t>
    <rPh sb="2" eb="3">
      <t>トク</t>
    </rPh>
    <rPh sb="4" eb="6">
      <t>キテイ</t>
    </rPh>
    <phoneticPr fontId="2"/>
  </si>
  <si>
    <t>番号</t>
    <rPh sb="0" eb="2">
      <t>バンゴウ</t>
    </rPh>
    <phoneticPr fontId="2"/>
  </si>
  <si>
    <t>(W)×</t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</si>
  <si>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</si>
  <si>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</si>
  <si>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</si>
  <si>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重　量（kg）</t>
    <rPh sb="0" eb="1">
      <t>ジュウ</t>
    </rPh>
    <rPh sb="2" eb="3">
      <t>リョウ</t>
    </rPh>
    <phoneticPr fontId="2"/>
  </si>
  <si>
    <t>口数</t>
    <phoneticPr fontId="2"/>
  </si>
  <si>
    <t>電　　源</t>
    <rPh sb="0" eb="1">
      <t>デン</t>
    </rPh>
    <rPh sb="3" eb="4">
      <t>ゲン</t>
    </rPh>
    <phoneticPr fontId="2"/>
  </si>
  <si>
    <t>（kW）</t>
    <phoneticPr fontId="2"/>
  </si>
  <si>
    <t>(大)</t>
    <rPh sb="1" eb="2">
      <t>ダイ</t>
    </rPh>
    <phoneticPr fontId="2"/>
  </si>
  <si>
    <t>(中)</t>
    <rPh sb="1" eb="2">
      <t>チュウ</t>
    </rPh>
    <phoneticPr fontId="2"/>
  </si>
  <si>
    <t>(小)</t>
    <rPh sb="1" eb="2">
      <t>ショウ</t>
    </rPh>
    <phoneticPr fontId="2"/>
  </si>
  <si>
    <t>　2.熱効率</t>
    <phoneticPr fontId="2"/>
  </si>
  <si>
    <t>（%）</t>
    <phoneticPr fontId="2"/>
  </si>
  <si>
    <t>　3.立上り性能</t>
    <phoneticPr fontId="2"/>
  </si>
  <si>
    <t>鍋重量(kg)</t>
    <rPh sb="0" eb="1">
      <t>ナベ</t>
    </rPh>
    <rPh sb="1" eb="3">
      <t>ジュウリョウ</t>
    </rPh>
    <phoneticPr fontId="2"/>
  </si>
  <si>
    <r>
      <t>　三口テーブルレンジのように複数の独立部位を持つ試験機器は、原則として独立部位ごとに試験を実施する</t>
    </r>
    <r>
      <rPr>
        <sz val="10"/>
        <rFont val="ＭＳ Ｐゴシック"/>
        <family val="3"/>
        <charset val="128"/>
      </rPr>
      <t>。</t>
    </r>
    <rPh sb="1" eb="3">
      <t>サンクチ</t>
    </rPh>
    <rPh sb="14" eb="16">
      <t>フクスウ</t>
    </rPh>
    <rPh sb="17" eb="19">
      <t>ドクリツ</t>
    </rPh>
    <rPh sb="19" eb="21">
      <t>ブイ</t>
    </rPh>
    <rPh sb="22" eb="23">
      <t>モ</t>
    </rPh>
    <rPh sb="24" eb="26">
      <t>シケン</t>
    </rPh>
    <rPh sb="26" eb="27">
      <t>キ</t>
    </rPh>
    <rPh sb="27" eb="28">
      <t>キ</t>
    </rPh>
    <rPh sb="30" eb="32">
      <t>ゲンソク</t>
    </rPh>
    <rPh sb="35" eb="37">
      <t>ドクリツ</t>
    </rPh>
    <rPh sb="37" eb="39">
      <t>ブイ</t>
    </rPh>
    <rPh sb="42" eb="44">
      <t>シケン</t>
    </rPh>
    <rPh sb="45" eb="47">
      <t>ジッシ</t>
    </rPh>
    <phoneticPr fontId="2"/>
  </si>
  <si>
    <t>試験に使用する鍋</t>
    <rPh sb="0" eb="2">
      <t>シケン</t>
    </rPh>
    <rPh sb="3" eb="5">
      <t>シヨウ</t>
    </rPh>
    <rPh sb="7" eb="8">
      <t>ナベ</t>
    </rPh>
    <phoneticPr fontId="2"/>
  </si>
  <si>
    <t>鍋径 φ</t>
    <rPh sb="0" eb="1">
      <t>ナベ</t>
    </rPh>
    <rPh sb="1" eb="2">
      <t>ケイ</t>
    </rPh>
    <phoneticPr fontId="2"/>
  </si>
  <si>
    <t>鍋高さ H</t>
    <rPh sb="0" eb="1">
      <t>ナベ</t>
    </rPh>
    <rPh sb="1" eb="2">
      <t>タカ</t>
    </rPh>
    <phoneticPr fontId="2"/>
  </si>
  <si>
    <t>　試験に使用する鍋</t>
    <rPh sb="1" eb="3">
      <t>シケン</t>
    </rPh>
    <rPh sb="4" eb="6">
      <t>シヨウ</t>
    </rPh>
    <rPh sb="8" eb="9">
      <t>ナベ</t>
    </rPh>
    <phoneticPr fontId="2"/>
  </si>
  <si>
    <t>　試験結果のまとめ</t>
    <rPh sb="1" eb="3">
      <t>シケン</t>
    </rPh>
    <rPh sb="3" eb="5">
      <t>ケッカ</t>
    </rPh>
    <phoneticPr fontId="2"/>
  </si>
  <si>
    <t>⇒</t>
    <phoneticPr fontId="2"/>
  </si>
  <si>
    <t>： 機器の最大ガス消費量[kW]</t>
    <rPh sb="2" eb="4">
      <t>キキ</t>
    </rPh>
    <phoneticPr fontId="2"/>
  </si>
  <si>
    <t>： 機器の定格エネルギー消費量（ガス）[kW]</t>
    <rPh sb="2" eb="4">
      <t>キキ</t>
    </rPh>
    <phoneticPr fontId="2"/>
  </si>
  <si>
    <t>： 機器の最大ガス消費量と
　　　　定格エネルギー消費量（ガス）の差</t>
    <rPh sb="2" eb="4">
      <t>キキ</t>
    </rPh>
    <phoneticPr fontId="2"/>
  </si>
  <si>
    <t xml:space="preserve">        最大ガス消費量測定グラフ</t>
    <phoneticPr fontId="2"/>
  </si>
  <si>
    <t xml:space="preserve">        最大消費電力測定グラフ</t>
    <phoneticPr fontId="2"/>
  </si>
  <si>
    <t>①式の場合</t>
    <rPh sb="1" eb="2">
      <t>シキ</t>
    </rPh>
    <rPh sb="3" eb="5">
      <t>バアイ</t>
    </rPh>
    <phoneticPr fontId="2"/>
  </si>
  <si>
    <t>②式の場合</t>
    <rPh sb="1" eb="2">
      <t>シキ</t>
    </rPh>
    <rPh sb="3" eb="5">
      <t>バアイ</t>
    </rPh>
    <phoneticPr fontId="2"/>
  </si>
  <si>
    <t xml:space="preserve">        立上り時熱効率測定グラフ</t>
    <rPh sb="8" eb="10">
      <t>タチアガ</t>
    </rPh>
    <rPh sb="11" eb="12">
      <t>ジ</t>
    </rPh>
    <rPh sb="12" eb="13">
      <t>ネツ</t>
    </rPh>
    <rPh sb="13" eb="15">
      <t>コウリツ</t>
    </rPh>
    <phoneticPr fontId="2"/>
  </si>
  <si>
    <t xml:space="preserve">        沸騰時熱効率測定グラフ</t>
    <rPh sb="8" eb="10">
      <t>フットウ</t>
    </rPh>
    <rPh sb="10" eb="11">
      <t>ジ</t>
    </rPh>
    <rPh sb="11" eb="12">
      <t>ネツ</t>
    </rPh>
    <rPh sb="12" eb="14">
      <t>コウリツ</t>
    </rPh>
    <phoneticPr fontId="2"/>
  </si>
  <si>
    <t>規定なし</t>
    <rPh sb="0" eb="2">
      <t>キテイ</t>
    </rPh>
    <phoneticPr fontId="2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</si>
  <si>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2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</si>
  <si>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2"/>
  </si>
  <si>
    <t xml:space="preserve">  許容差±10%</t>
    <rPh sb="2" eb="4">
      <t>キョヨウ</t>
    </rPh>
    <rPh sb="4" eb="5">
      <t>サ</t>
    </rPh>
    <phoneticPr fontId="2"/>
  </si>
  <si>
    <t xml:space="preserve"> （ガス）　</t>
    <phoneticPr fontId="2"/>
  </si>
  <si>
    <t xml:space="preserve"> （電気）</t>
    <rPh sb="2" eb="4">
      <t>デンキ</t>
    </rPh>
    <phoneticPr fontId="2"/>
  </si>
  <si>
    <t>　1 kg の水が1 ℃上昇
　する時間(秒)</t>
    <phoneticPr fontId="2"/>
  </si>
  <si>
    <t>　 (大)</t>
    <rPh sb="3" eb="4">
      <t>ダイ</t>
    </rPh>
    <phoneticPr fontId="2"/>
  </si>
  <si>
    <t>　 (中)</t>
    <rPh sb="3" eb="4">
      <t>チュウ</t>
    </rPh>
    <phoneticPr fontId="2"/>
  </si>
  <si>
    <t>　 (小)</t>
    <rPh sb="3" eb="4">
      <t>ショウ</t>
    </rPh>
    <phoneticPr fontId="2"/>
  </si>
  <si>
    <t>鍋重量
(kg)</t>
    <rPh sb="0" eb="1">
      <t>ナベ</t>
    </rPh>
    <rPh sb="1" eb="3">
      <t>ジュウリョウ</t>
    </rPh>
    <phoneticPr fontId="2"/>
  </si>
  <si>
    <t xml:space="preserve">     </t>
    <phoneticPr fontId="3"/>
  </si>
  <si>
    <t>測定写真</t>
  </si>
  <si>
    <t>　　　沸騰時熱効率測定グラフ</t>
    <rPh sb="3" eb="5">
      <t>フットウ</t>
    </rPh>
    <rPh sb="5" eb="6">
      <t>ジ</t>
    </rPh>
    <rPh sb="6" eb="7">
      <t>ネツ</t>
    </rPh>
    <rPh sb="7" eb="9">
      <t>コウリツ</t>
    </rPh>
    <phoneticPr fontId="2"/>
  </si>
  <si>
    <t>②：「JIS S2093 家庭用ガス燃焼機器の試験方法」の「9.ガス消費量試験」に
　　　規定されている次式にて算出した値を用いる場合　</t>
    <phoneticPr fontId="2"/>
  </si>
  <si>
    <t>※業務用ガス厨房機器検査規程（JIA D001）のガス消費量の計算式と同じ式</t>
    <phoneticPr fontId="2"/>
  </si>
  <si>
    <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2"/>
  </si>
  <si>
    <t>： 実測時間[s]</t>
    <phoneticPr fontId="2"/>
  </si>
  <si>
    <t>　1.定格エネルギー消費量</t>
    <rPh sb="3" eb="5">
      <t>テイカク</t>
    </rPh>
    <rPh sb="10" eb="13">
      <t>ショウヒリョウ</t>
    </rPh>
    <phoneticPr fontId="2"/>
  </si>
  <si>
    <t xml:space="preserve">  4.調理能力</t>
    <rPh sb="4" eb="6">
      <t>チョウリ</t>
    </rPh>
    <rPh sb="6" eb="8">
      <t>ノウリョク</t>
    </rPh>
    <phoneticPr fontId="2"/>
  </si>
  <si>
    <r>
      <t>（kJ/m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2"/>
  </si>
  <si>
    <r>
      <t>ガス）</t>
    </r>
    <r>
      <rPr>
        <i/>
        <sz val="10"/>
        <rFont val="Century"/>
        <family val="1"/>
      </rPr>
      <t>hc</t>
    </r>
    <r>
      <rPr>
        <sz val="10"/>
        <rFont val="ＭＳ Ｐゴシック"/>
        <family val="3"/>
        <charset val="128"/>
      </rPr>
      <t xml:space="preserve"> ： 調理時間[h/日] </t>
    </r>
    <phoneticPr fontId="2"/>
  </si>
  <si>
    <r>
      <t>電気）</t>
    </r>
    <r>
      <rPr>
        <i/>
        <sz val="10"/>
        <rFont val="Century"/>
        <family val="1"/>
      </rPr>
      <t>hc</t>
    </r>
    <r>
      <rPr>
        <sz val="10"/>
        <rFont val="ＭＳ Ｐゴシック"/>
        <family val="3"/>
        <charset val="128"/>
      </rPr>
      <t xml:space="preserve"> ： 調理時間[h/日] </t>
    </r>
    <rPh sb="0" eb="2">
      <t>デンキ</t>
    </rPh>
    <phoneticPr fontId="2"/>
  </si>
  <si>
    <t>（削除NG)</t>
    <rPh sb="1" eb="3">
      <t>サクジョ</t>
    </rPh>
    <phoneticPr fontId="2"/>
  </si>
  <si>
    <t>立上り時熱効率(％)</t>
    <rPh sb="0" eb="2">
      <t>タチアガ</t>
    </rPh>
    <rPh sb="3" eb="4">
      <t>ジ</t>
    </rPh>
    <rPh sb="4" eb="5">
      <t>ネツ</t>
    </rPh>
    <rPh sb="5" eb="7">
      <t>コウリツ</t>
    </rPh>
    <phoneticPr fontId="2"/>
  </si>
  <si>
    <t>沸騰時熱効率(％)</t>
    <rPh sb="0" eb="2">
      <t>フットウ</t>
    </rPh>
    <rPh sb="2" eb="3">
      <t>ジ</t>
    </rPh>
    <rPh sb="3" eb="4">
      <t>ネツ</t>
    </rPh>
    <rPh sb="4" eb="6">
      <t>コウリツ</t>
    </rPh>
    <phoneticPr fontId="2"/>
  </si>
  <si>
    <t>立上り性能 (s/kg℃)</t>
    <rPh sb="0" eb="2">
      <t>タチアガ</t>
    </rPh>
    <rPh sb="3" eb="5">
      <t>セイノウ</t>
    </rPh>
    <phoneticPr fontId="2"/>
  </si>
  <si>
    <t>気圧
(hPa)</t>
    <rPh sb="0" eb="1">
      <t>キ</t>
    </rPh>
    <rPh sb="1" eb="2">
      <t>アツ</t>
    </rPh>
    <phoneticPr fontId="2"/>
  </si>
  <si>
    <t xml:space="preserve">  5.エネルギー消費量</t>
    <rPh sb="9" eb="11">
      <t>ショウヒ</t>
    </rPh>
    <rPh sb="11" eb="12">
      <t>リョウ</t>
    </rPh>
    <phoneticPr fontId="2"/>
  </si>
  <si>
    <t>各バーナーサイズ（大、中、小）毎に、立上り熱効率、および沸騰時熱効率を測定するものとし、次ページ以降のエクセルシートをもとに、データを測定する</t>
    <rPh sb="0" eb="1">
      <t>カク</t>
    </rPh>
    <rPh sb="9" eb="10">
      <t>ダイ</t>
    </rPh>
    <rPh sb="11" eb="12">
      <t>チュウ</t>
    </rPh>
    <rPh sb="13" eb="14">
      <t>ショウ</t>
    </rPh>
    <rPh sb="15" eb="16">
      <t>ゴト</t>
    </rPh>
    <rPh sb="18" eb="20">
      <t>タチアガ</t>
    </rPh>
    <rPh sb="21" eb="22">
      <t>ネツ</t>
    </rPh>
    <rPh sb="22" eb="24">
      <t>コウリツ</t>
    </rPh>
    <rPh sb="28" eb="30">
      <t>フットウ</t>
    </rPh>
    <rPh sb="30" eb="31">
      <t>ジ</t>
    </rPh>
    <rPh sb="31" eb="32">
      <t>ネツ</t>
    </rPh>
    <rPh sb="32" eb="34">
      <t>コウリツ</t>
    </rPh>
    <rPh sb="35" eb="37">
      <t>ソクテイ</t>
    </rPh>
    <rPh sb="44" eb="45">
      <t>ジ</t>
    </rPh>
    <rPh sb="48" eb="50">
      <t>イコウ</t>
    </rPh>
    <rPh sb="67" eb="69">
      <t>ソクテイ</t>
    </rPh>
    <phoneticPr fontId="2"/>
  </si>
  <si>
    <t>性能測定結果</t>
    <rPh sb="0" eb="2">
      <t>セイノウ</t>
    </rPh>
    <rPh sb="2" eb="4">
      <t>ソクテイ</t>
    </rPh>
    <rPh sb="4" eb="5">
      <t>ケツ</t>
    </rPh>
    <rPh sb="5" eb="6">
      <t>カ</t>
    </rPh>
    <phoneticPr fontId="2"/>
  </si>
  <si>
    <t>④日あたり
　（時間想定）</t>
    <rPh sb="1" eb="2">
      <t>ヒ</t>
    </rPh>
    <rPh sb="8" eb="10">
      <t>ジカン</t>
    </rPh>
    <rPh sb="10" eb="12">
      <t>ソウテイ</t>
    </rPh>
    <phoneticPr fontId="2"/>
  </si>
  <si>
    <r>
      <t>t</t>
    </r>
    <r>
      <rPr>
        <vertAlign val="subscript"/>
        <sz val="14"/>
        <rFont val="Cambria"/>
        <family val="1"/>
      </rPr>
      <t>s</t>
    </r>
    <phoneticPr fontId="2"/>
  </si>
  <si>
    <r>
      <t>Q</t>
    </r>
    <r>
      <rPr>
        <vertAlign val="subscript"/>
        <sz val="14"/>
        <rFont val="Cambria"/>
        <family val="1"/>
      </rPr>
      <t>cG</t>
    </r>
    <phoneticPr fontId="2"/>
  </si>
  <si>
    <r>
      <t>Q</t>
    </r>
    <r>
      <rPr>
        <vertAlign val="subscript"/>
        <sz val="14"/>
        <rFont val="Cambria"/>
        <family val="1"/>
      </rPr>
      <t>cE</t>
    </r>
    <phoneticPr fontId="2"/>
  </si>
  <si>
    <t>3口テーブルレンジのように複数の独立部位を持つ試験機器は、原則として独立部位ごとに試験を実施する。</t>
    <rPh sb="1" eb="2">
      <t>クチ</t>
    </rPh>
    <rPh sb="13" eb="15">
      <t>フクスウ</t>
    </rPh>
    <rPh sb="16" eb="18">
      <t>ドクリツ</t>
    </rPh>
    <rPh sb="18" eb="20">
      <t>ブイ</t>
    </rPh>
    <rPh sb="21" eb="22">
      <t>モ</t>
    </rPh>
    <rPh sb="23" eb="25">
      <t>シケン</t>
    </rPh>
    <rPh sb="25" eb="26">
      <t>キ</t>
    </rPh>
    <rPh sb="26" eb="27">
      <t>キ</t>
    </rPh>
    <rPh sb="29" eb="31">
      <t>ゲンソク</t>
    </rPh>
    <rPh sb="34" eb="36">
      <t>ドクリツ</t>
    </rPh>
    <rPh sb="36" eb="38">
      <t>ブイ</t>
    </rPh>
    <rPh sb="41" eb="43">
      <t>シケン</t>
    </rPh>
    <rPh sb="44" eb="46">
      <t>ジッシ</t>
    </rPh>
    <phoneticPr fontId="2"/>
  </si>
  <si>
    <r>
      <t>　　最大ガス消費量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の算出方法は、次の①、②式より選択する。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rPh sb="26" eb="27">
      <t>ツギ</t>
    </rPh>
    <rPh sb="31" eb="32">
      <t>シキ</t>
    </rPh>
    <rPh sb="34" eb="36">
      <t>センタク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</si>
  <si>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</si>
  <si>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phoneticPr fontId="2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</si>
  <si>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 xml:space="preserve">p </t>
    </r>
    <r>
      <rPr>
        <sz val="10"/>
        <rFont val="ＭＳ Ｐゴシック"/>
        <family val="3"/>
        <charset val="128"/>
      </rPr>
      <t/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</si>
  <si>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</si>
  <si>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2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</si>
  <si>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2"/>
  </si>
  <si>
    <r>
      <t>・②式で求めた最大ガス消費量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>を下記のセルに記載する。</t>
    </r>
    <rPh sb="2" eb="3">
      <t>シキ</t>
    </rPh>
    <rPh sb="4" eb="5">
      <t>モト</t>
    </rPh>
    <rPh sb="7" eb="9">
      <t>サイダイ</t>
    </rPh>
    <rPh sb="11" eb="13">
      <t>ショウヒ</t>
    </rPh>
    <rPh sb="13" eb="14">
      <t>リョウ</t>
    </rPh>
    <rPh sb="18" eb="20">
      <t>カキ</t>
    </rPh>
    <rPh sb="24" eb="26">
      <t>キサイ</t>
    </rPh>
    <phoneticPr fontId="2"/>
  </si>
  <si>
    <r>
      <t>　　最大ガス消費量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[kW] の算出方法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phoneticPr fontId="2"/>
  </si>
  <si>
    <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2"/>
  </si>
  <si>
    <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2"/>
  </si>
  <si>
    <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2"/>
  </si>
  <si>
    <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2"/>
  </si>
  <si>
    <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phoneticPr fontId="2"/>
  </si>
  <si>
    <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phoneticPr fontId="2"/>
  </si>
  <si>
    <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phoneticPr fontId="2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</si>
  <si>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</si>
  <si>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</si>
  <si>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</si>
  <si>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</si>
  <si>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</si>
  <si>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</si>
  <si>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2"/>
  </si>
  <si>
    <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ＭＳ Ｐゴシック"/>
        <family val="3"/>
        <charset val="128"/>
      </rPr>
      <t>℃における飽和水蒸気圧[kPa]</t>
    </r>
    <phoneticPr fontId="2"/>
  </si>
  <si>
    <r>
      <t>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</si>
  <si>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t>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2"/>
  </si>
  <si>
    <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</t>
    </r>
    <phoneticPr fontId="2"/>
  </si>
  <si>
    <r>
      <t>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</si>
  <si>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t>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2"/>
  </si>
  <si>
    <r>
      <t>　　最大ガス消費量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phoneticPr fontId="2"/>
  </si>
  <si>
    <r>
      <t>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</si>
  <si>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t>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2"/>
  </si>
  <si>
    <r>
      <t>p</t>
    </r>
    <r>
      <rPr>
        <vertAlign val="subscript"/>
        <sz val="10"/>
        <rFont val="Cambria"/>
        <family val="1"/>
      </rPr>
      <t>xE</t>
    </r>
    <r>
      <rPr>
        <i/>
        <sz val="10"/>
        <rFont val="Century"/>
        <family val="1"/>
      </rPr>
      <t/>
    </r>
    <phoneticPr fontId="2"/>
  </si>
  <si>
    <r>
      <t>ε</t>
    </r>
    <r>
      <rPr>
        <vertAlign val="subscript"/>
        <sz val="10"/>
        <rFont val="Cambria"/>
        <family val="1"/>
      </rPr>
      <t xml:space="preserve">p </t>
    </r>
    <phoneticPr fontId="2"/>
  </si>
  <si>
    <r>
      <t>p</t>
    </r>
    <r>
      <rPr>
        <vertAlign val="subscript"/>
        <sz val="10"/>
        <rFont val="Cambria"/>
        <family val="1"/>
      </rPr>
      <t>xE</t>
    </r>
    <r>
      <rPr>
        <i/>
        <sz val="10"/>
        <rFont val="Century"/>
        <family val="1"/>
      </rPr>
      <t/>
    </r>
    <phoneticPr fontId="2"/>
  </si>
  <si>
    <r>
      <t>p</t>
    </r>
    <r>
      <rPr>
        <vertAlign val="subscript"/>
        <sz val="10"/>
        <rFont val="Cambria"/>
        <family val="1"/>
      </rPr>
      <t>rE</t>
    </r>
    <phoneticPr fontId="2"/>
  </si>
  <si>
    <r>
      <t>ε</t>
    </r>
    <r>
      <rPr>
        <vertAlign val="subscript"/>
        <sz val="10"/>
        <rFont val="Cambria"/>
        <family val="1"/>
      </rPr>
      <t xml:space="preserve">p </t>
    </r>
    <phoneticPr fontId="2"/>
  </si>
  <si>
    <r>
      <t>p</t>
    </r>
    <r>
      <rPr>
        <vertAlign val="subscript"/>
        <sz val="10"/>
        <rFont val="Cambria"/>
        <family val="1"/>
      </rPr>
      <t>xE</t>
    </r>
    <r>
      <rPr>
        <i/>
        <sz val="10"/>
        <rFont val="Century"/>
        <family val="1"/>
      </rPr>
      <t/>
    </r>
    <phoneticPr fontId="2"/>
  </si>
  <si>
    <r>
      <t>p</t>
    </r>
    <r>
      <rPr>
        <vertAlign val="subscript"/>
        <sz val="10"/>
        <rFont val="Cambria"/>
        <family val="1"/>
      </rPr>
      <t>rE</t>
    </r>
    <phoneticPr fontId="2"/>
  </si>
  <si>
    <r>
      <t>ε</t>
    </r>
    <r>
      <rPr>
        <vertAlign val="subscript"/>
        <sz val="10"/>
        <rFont val="Cambria"/>
        <family val="1"/>
      </rPr>
      <t xml:space="preserve">p </t>
    </r>
    <phoneticPr fontId="2"/>
  </si>
  <si>
    <r>
      <t>p</t>
    </r>
    <r>
      <rPr>
        <vertAlign val="subscript"/>
        <sz val="10"/>
        <rFont val="Cambria"/>
        <family val="1"/>
      </rPr>
      <t>rE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</si>
  <si>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</si>
  <si>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</si>
  <si>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</si>
  <si>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</si>
  <si>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2"/>
  </si>
  <si>
    <t>　3口テーブルレンジのように複数の独立部位を持つ試験機器は、原則として独立部位ごとに試験を実施する。</t>
    <rPh sb="2" eb="3">
      <t>クチ</t>
    </rPh>
    <rPh sb="14" eb="16">
      <t>フクスウ</t>
    </rPh>
    <rPh sb="17" eb="19">
      <t>ドクリツ</t>
    </rPh>
    <rPh sb="19" eb="21">
      <t>ブイ</t>
    </rPh>
    <rPh sb="22" eb="23">
      <t>モ</t>
    </rPh>
    <rPh sb="24" eb="26">
      <t>シケン</t>
    </rPh>
    <rPh sb="26" eb="27">
      <t>キ</t>
    </rPh>
    <rPh sb="27" eb="28">
      <t>キ</t>
    </rPh>
    <rPh sb="30" eb="32">
      <t>ゲンソク</t>
    </rPh>
    <rPh sb="35" eb="37">
      <t>ドクリツ</t>
    </rPh>
    <rPh sb="37" eb="39">
      <t>ブイ</t>
    </rPh>
    <rPh sb="42" eb="44">
      <t>シケン</t>
    </rPh>
    <rPh sb="45" eb="47">
      <t>ジッシ</t>
    </rPh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</si>
  <si>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ＭＳ Ｐゴシック"/>
        <family val="3"/>
        <charset val="128"/>
      </rPr>
      <t xml:space="preserve"> ： 加熱された水の最終温度[℃]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</si>
  <si>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加熱に用いる水の初温[℃]</t>
    </r>
    <phoneticPr fontId="2"/>
  </si>
  <si>
    <r>
      <rPr>
        <i/>
        <sz val="10"/>
        <rFont val="Cambria"/>
        <family val="1"/>
      </rPr>
      <t>C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水の比熱 4.19kJ/kg ℃</t>
    </r>
    <phoneticPr fontId="2"/>
  </si>
  <si>
    <r>
      <t>M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</si>
  <si>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C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</si>
  <si>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加熱に用いる水の重量[kg]</t>
    </r>
    <phoneticPr fontId="2"/>
  </si>
  <si>
    <r>
      <t>　　　乾式ガス流量計を用いて測定する場合は</t>
    </r>
    <r>
      <rPr>
        <i/>
        <sz val="10"/>
        <rFont val="Cambria"/>
        <family val="1"/>
      </rPr>
      <t>Π</t>
    </r>
    <r>
      <rPr>
        <i/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</si>
  <si>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i/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2"/>
  </si>
  <si>
    <r>
      <rPr>
        <i/>
        <sz val="14"/>
        <rFont val="Cambria"/>
        <family val="1"/>
      </rPr>
      <t>η</t>
    </r>
    <r>
      <rPr>
        <vertAlign val="subscript"/>
        <sz val="14"/>
        <rFont val="Century"/>
        <family val="1"/>
      </rPr>
      <t xml:space="preserve">b </t>
    </r>
    <r>
      <rPr>
        <sz val="10"/>
        <rFont val="ＭＳ Ｐゴシック"/>
        <family val="3"/>
        <charset val="128"/>
      </rPr>
      <t>平均値　</t>
    </r>
    <r>
      <rPr>
        <sz val="10"/>
        <rFont val="Century"/>
        <family val="1"/>
      </rPr>
      <t>=</t>
    </r>
    <rPh sb="3" eb="6">
      <t>ヘイキンチ</t>
    </rPh>
    <phoneticPr fontId="2"/>
  </si>
  <si>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=  </t>
    </r>
    <phoneticPr fontId="2"/>
  </si>
  <si>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沸騰時熱効率[%]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</si>
  <si>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b</t>
    </r>
    <r>
      <rPr>
        <sz val="10"/>
        <rFont val="ＭＳ Ｐゴシック"/>
        <family val="3"/>
        <charset val="128"/>
      </rPr>
      <t xml:space="preserve"> ： 蒸発量[kg]</t>
    </r>
    <phoneticPr fontId="2"/>
  </si>
  <si>
    <r>
      <rPr>
        <i/>
        <sz val="10"/>
        <rFont val="Cambria"/>
        <family val="1"/>
      </rPr>
      <t>L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蒸発潜熱 2,260kJ/kg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</si>
  <si>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</si>
  <si>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L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</si>
  <si>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</si>
  <si>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2"/>
  </si>
  <si>
    <r>
      <t>t</t>
    </r>
    <r>
      <rPr>
        <b/>
        <vertAlign val="subscript"/>
        <sz val="12"/>
        <rFont val="Cambria"/>
        <family val="1"/>
      </rPr>
      <t xml:space="preserve">s </t>
    </r>
    <r>
      <rPr>
        <b/>
        <sz val="12"/>
        <rFont val="Cambria"/>
        <family val="1"/>
      </rPr>
      <t xml:space="preserve"> =</t>
    </r>
    <phoneticPr fontId="2"/>
  </si>
  <si>
    <r>
      <rPr>
        <sz val="10"/>
        <rFont val="Symbol"/>
        <family val="1"/>
        <charset val="2"/>
      </rPr>
      <t xml:space="preserve">   </t>
    </r>
    <r>
      <rPr>
        <sz val="10"/>
        <rFont val="ＭＳ Ｐゴシック"/>
        <family val="3"/>
        <charset val="128"/>
      </rPr>
      <t>試験鍋の70% の水位まで水を入れ、フタをし、室温になじませた後、加熱に用いる水の初温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[℃] を測定する。最大入力で加熱を始め、水温が95 ℃に達した時間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i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[min] を測定する。
  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[s/kg ℃] は、次式で計算する。</t>
    </r>
    <phoneticPr fontId="2"/>
  </si>
  <si>
    <r>
      <rPr>
        <i/>
        <sz val="11"/>
        <rFont val="Cambria"/>
        <family val="1"/>
      </rPr>
      <t>T</t>
    </r>
    <r>
      <rPr>
        <vertAlign val="subscript"/>
        <sz val="11"/>
        <rFont val="Cambria"/>
        <family val="1"/>
      </rPr>
      <t>g</t>
    </r>
    <r>
      <rPr>
        <sz val="11"/>
        <rFont val="Cambria"/>
        <family val="1"/>
      </rPr>
      <t xml:space="preserve"> = </t>
    </r>
    <phoneticPr fontId="2"/>
  </si>
  <si>
    <r>
      <rPr>
        <i/>
        <sz val="11"/>
        <rFont val="Cambria"/>
        <family val="1"/>
      </rPr>
      <t>M</t>
    </r>
    <r>
      <rPr>
        <vertAlign val="subscript"/>
        <sz val="11"/>
        <rFont val="Cambria"/>
        <family val="1"/>
      </rPr>
      <t>s</t>
    </r>
    <r>
      <rPr>
        <i/>
        <sz val="11"/>
        <rFont val="Cambria"/>
        <family val="1"/>
      </rPr>
      <t xml:space="preserve"> </t>
    </r>
    <r>
      <rPr>
        <sz val="11"/>
        <rFont val="Cambria"/>
        <family val="1"/>
      </rPr>
      <t xml:space="preserve">= </t>
    </r>
    <phoneticPr fontId="2"/>
  </si>
  <si>
    <r>
      <rPr>
        <i/>
        <sz val="11"/>
        <rFont val="Cambria"/>
        <family val="1"/>
      </rPr>
      <t>t</t>
    </r>
    <r>
      <rPr>
        <vertAlign val="subscript"/>
        <sz val="11"/>
        <rFont val="Cambria"/>
        <family val="1"/>
      </rPr>
      <t>s</t>
    </r>
    <r>
      <rPr>
        <sz val="11"/>
        <rFont val="Cambria"/>
        <family val="1"/>
      </rPr>
      <t xml:space="preserve"> =</t>
    </r>
    <phoneticPr fontId="2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</si>
  <si>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s</t>
    </r>
    <r>
      <rPr>
        <vertAlign val="subscript"/>
        <sz val="14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4"/>
        <rFont val="Century"/>
        <family val="1"/>
      </rPr>
      <t xml:space="preserve"> </t>
    </r>
    <r>
      <rPr>
        <sz val="14"/>
        <rFont val="ＭＳ Ｐゴシック"/>
        <family val="3"/>
        <charset val="128"/>
      </rPr>
      <t>=</t>
    </r>
    <rPh sb="3" eb="6">
      <t>ヘイキンチ</t>
    </rPh>
    <phoneticPr fontId="2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</si>
  <si>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i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： 水温が95℃に達した時間[min]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</si>
  <si>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加熱に用いる水の重量[kg]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</si>
  <si>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 xml:space="preserve"> ： 加熱に用いる水の初温[℃]</t>
    </r>
    <phoneticPr fontId="2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</si>
  <si>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立上り性能[s/kg ℃]</t>
    </r>
    <phoneticPr fontId="2"/>
  </si>
  <si>
    <r>
      <t>ガスおよび電気などの複数のエネルギー源を消費する試験機器のエネルギー消費量</t>
    </r>
    <r>
      <rPr>
        <i/>
        <sz val="11"/>
        <rFont val="Cambria"/>
        <family val="1"/>
      </rPr>
      <t>Q</t>
    </r>
    <r>
      <rPr>
        <sz val="10"/>
        <rFont val="ＭＳ Ｐゴシック"/>
        <family val="3"/>
        <charset val="128"/>
      </rPr>
      <t>はそれぞれ個別に算出する。</t>
    </r>
    <rPh sb="5" eb="7">
      <t>デンキ</t>
    </rPh>
    <rPh sb="10" eb="12">
      <t>フクスウ</t>
    </rPh>
    <rPh sb="18" eb="19">
      <t>ゲン</t>
    </rPh>
    <rPh sb="20" eb="22">
      <t>ショウヒ</t>
    </rPh>
    <rPh sb="24" eb="26">
      <t>シケン</t>
    </rPh>
    <rPh sb="26" eb="28">
      <t>キキ</t>
    </rPh>
    <rPh sb="34" eb="36">
      <t>ショウヒ</t>
    </rPh>
    <rPh sb="36" eb="37">
      <t>リョウ</t>
    </rPh>
    <rPh sb="43" eb="45">
      <t>コベツ</t>
    </rPh>
    <rPh sb="46" eb="48">
      <t>サンシュツ</t>
    </rPh>
    <phoneticPr fontId="2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</si>
  <si>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</si>
  <si>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： 調理時消費電力量[kWh/h]</t>
    </r>
    <rPh sb="9" eb="11">
      <t>ショウヒ</t>
    </rPh>
    <rPh sb="11" eb="13">
      <t>デンリョク</t>
    </rPh>
    <rPh sb="13" eb="14">
      <t>リョウ</t>
    </rPh>
    <phoneticPr fontId="2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</si>
  <si>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c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： 調理時間[h/日] 　標準値は2.5h/日</t>
    </r>
    <phoneticPr fontId="2"/>
  </si>
  <si>
    <r>
      <t>Q</t>
    </r>
    <r>
      <rPr>
        <vertAlign val="subscript"/>
        <sz val="10"/>
        <rFont val="Cambria"/>
        <family val="1"/>
      </rPr>
      <t>cG</t>
    </r>
    <r>
      <rPr>
        <sz val="11"/>
        <rFont val="Cambria"/>
        <family val="1"/>
      </rPr>
      <t xml:space="preserve"> = </t>
    </r>
    <phoneticPr fontId="2"/>
  </si>
  <si>
    <r>
      <t>　試験機器の最大消費電力と定格消費電力の差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が消費電力の許容差に適合するように、
定格消費電力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>[kW] を定める。</t>
    </r>
    <rPh sb="15" eb="17">
      <t>ショウヒ</t>
    </rPh>
    <rPh sb="17" eb="19">
      <t>デンリョク</t>
    </rPh>
    <rPh sb="28" eb="30">
      <t>ショウヒ</t>
    </rPh>
    <rPh sb="30" eb="32">
      <t>デンリョク</t>
    </rPh>
    <rPh sb="48" eb="50">
      <t>ショウヒ</t>
    </rPh>
    <rPh sb="50" eb="52">
      <t>デンリョク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</si>
  <si>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ＭＳ Ｐゴシック"/>
        <family val="3"/>
        <charset val="128"/>
      </rPr>
      <t>ｒ</t>
    </r>
    <r>
      <rPr>
        <vertAlign val="subscript"/>
        <sz val="10"/>
        <rFont val="Cambria"/>
        <family val="1"/>
      </rPr>
      <t>E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2"/>
  </si>
  <si>
    <r>
      <t>加熱に用いる
水の重量</t>
    </r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（kg）</t>
    </r>
    <rPh sb="0" eb="2">
      <t>カネツ</t>
    </rPh>
    <rPh sb="3" eb="4">
      <t>モチ</t>
    </rPh>
    <rPh sb="7" eb="8">
      <t>ミズ</t>
    </rPh>
    <rPh sb="9" eb="11">
      <t>ジュウリョウ</t>
    </rPh>
    <phoneticPr fontId="2"/>
  </si>
  <si>
    <t>品　目</t>
    <rPh sb="0" eb="1">
      <t>シナ</t>
    </rPh>
    <rPh sb="2" eb="3">
      <t>メ</t>
    </rPh>
    <phoneticPr fontId="2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</si>
  <si>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： 調理時ガス消費量[kWh/h]</t>
    </r>
    <rPh sb="11" eb="14">
      <t>ショウヒリョウ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</si>
  <si>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ＭＳ Ｐゴシック"/>
        <family val="3"/>
        <charset val="128"/>
      </rPr>
      <t>ｒ</t>
    </r>
    <r>
      <rPr>
        <vertAlign val="subscript"/>
        <sz val="10"/>
        <rFont val="Cambria"/>
        <family val="1"/>
      </rPr>
      <t>E</t>
    </r>
    <r>
      <rPr>
        <vertAlign val="subscript"/>
        <sz val="10"/>
        <rFont val="Century"/>
        <family val="1"/>
      </rPr>
      <t xml:space="preserve">  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定格消費電力[kW]</t>
    </r>
    <rPh sb="7" eb="9">
      <t>テイカク</t>
    </rPh>
    <rPh sb="11" eb="13">
      <t>デンリョク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</si>
  <si>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ＭＳ Ｐゴシック"/>
        <family val="3"/>
        <charset val="128"/>
      </rPr>
      <t>ｒ</t>
    </r>
    <r>
      <rPr>
        <vertAlign val="subscript"/>
        <sz val="10"/>
        <rFont val="Cambria"/>
        <family val="1"/>
      </rPr>
      <t xml:space="preserve">G 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定格エネルギー消費量（ガス）</t>
    </r>
    <r>
      <rPr>
        <sz val="10"/>
        <rFont val="ＭＳ Ｐゴシック"/>
        <family val="3"/>
        <charset val="128"/>
        <scheme val="minor"/>
      </rPr>
      <t>[kW]</t>
    </r>
    <phoneticPr fontId="2"/>
  </si>
  <si>
    <r>
      <t>Q</t>
    </r>
    <r>
      <rPr>
        <vertAlign val="subscript"/>
        <sz val="10"/>
        <rFont val="Cambria"/>
        <family val="1"/>
      </rPr>
      <t xml:space="preserve">cG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調理時ガス消費量</t>
    </r>
    <r>
      <rPr>
        <sz val="10"/>
        <rFont val="ＭＳ Ｐゴシック"/>
        <family val="3"/>
        <charset val="128"/>
        <scheme val="minor"/>
      </rPr>
      <t>[kWh/h]</t>
    </r>
    <phoneticPr fontId="2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</si>
  <si>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dHG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： 日あたりガス消費量[kWh/日]</t>
    </r>
    <phoneticPr fontId="2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</si>
  <si>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cE </t>
    </r>
    <r>
      <rPr>
        <vertAlign val="subscript"/>
        <sz val="10"/>
        <rFont val="ＭＳ Ｐゴシック"/>
        <family val="3"/>
        <charset val="128"/>
      </rPr>
      <t>：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調理時消費電力量</t>
    </r>
    <r>
      <rPr>
        <sz val="10"/>
        <rFont val="ＭＳ Ｐゴシック"/>
        <family val="3"/>
        <charset val="128"/>
        <scheme val="minor"/>
      </rPr>
      <t>[kWh/h]</t>
    </r>
    <phoneticPr fontId="2"/>
  </si>
  <si>
    <r>
      <t>Q</t>
    </r>
    <r>
      <rPr>
        <vertAlign val="subscript"/>
        <sz val="10"/>
        <rFont val="Cambria"/>
        <family val="1"/>
      </rPr>
      <t>cE</t>
    </r>
    <r>
      <rPr>
        <sz val="11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</si>
  <si>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c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： 調理時間[h/日] 　標準値は2.5h/日</t>
    </r>
    <phoneticPr fontId="2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</si>
  <si>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</si>
  <si>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dHE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日あたり消費電力量[kWh/日]</t>
    </r>
    <rPh sb="13" eb="15">
      <t>デンリョク</t>
    </rPh>
    <phoneticPr fontId="2"/>
  </si>
  <si>
    <r>
      <t>η</t>
    </r>
    <r>
      <rPr>
        <vertAlign val="subscript"/>
        <sz val="14"/>
        <rFont val="Cambria"/>
        <family val="1"/>
      </rPr>
      <t>s</t>
    </r>
    <phoneticPr fontId="2"/>
  </si>
  <si>
    <r>
      <t>η</t>
    </r>
    <r>
      <rPr>
        <vertAlign val="subscript"/>
        <sz val="14"/>
        <rFont val="Cambria"/>
        <family val="1"/>
      </rPr>
      <t>b</t>
    </r>
    <phoneticPr fontId="2"/>
  </si>
  <si>
    <r>
      <t>t</t>
    </r>
    <r>
      <rPr>
        <vertAlign val="subscript"/>
        <sz val="14"/>
        <rFont val="Cambria"/>
        <family val="1"/>
      </rPr>
      <t>s</t>
    </r>
    <phoneticPr fontId="2"/>
  </si>
  <si>
    <r>
      <t>Q</t>
    </r>
    <r>
      <rPr>
        <vertAlign val="subscript"/>
        <sz val="14"/>
        <rFont val="Cambria"/>
        <family val="1"/>
      </rPr>
      <t>sG</t>
    </r>
    <phoneticPr fontId="2"/>
  </si>
  <si>
    <r>
      <t>Q</t>
    </r>
    <r>
      <rPr>
        <vertAlign val="subscript"/>
        <sz val="14"/>
        <rFont val="Cambria"/>
        <family val="1"/>
      </rPr>
      <t>sE</t>
    </r>
    <phoneticPr fontId="2"/>
  </si>
  <si>
    <r>
      <t>Q</t>
    </r>
    <r>
      <rPr>
        <vertAlign val="subscript"/>
        <sz val="14"/>
        <rFont val="Cambria"/>
        <family val="1"/>
      </rPr>
      <t>cG</t>
    </r>
    <phoneticPr fontId="2"/>
  </si>
  <si>
    <r>
      <t>Q</t>
    </r>
    <r>
      <rPr>
        <vertAlign val="subscript"/>
        <sz val="14"/>
        <rFont val="Cambria"/>
        <family val="1"/>
      </rPr>
      <t>cE</t>
    </r>
    <phoneticPr fontId="2"/>
  </si>
  <si>
    <r>
      <t>Q</t>
    </r>
    <r>
      <rPr>
        <vertAlign val="subscript"/>
        <sz val="14"/>
        <rFont val="Cambria"/>
        <family val="1"/>
      </rPr>
      <t>iG</t>
    </r>
    <phoneticPr fontId="2"/>
  </si>
  <si>
    <r>
      <t>Q</t>
    </r>
    <r>
      <rPr>
        <vertAlign val="subscript"/>
        <sz val="14"/>
        <rFont val="Cambria"/>
        <family val="1"/>
      </rPr>
      <t>iE</t>
    </r>
    <phoneticPr fontId="2"/>
  </si>
  <si>
    <r>
      <t>Q</t>
    </r>
    <r>
      <rPr>
        <vertAlign val="subscript"/>
        <sz val="14"/>
        <rFont val="Cambria"/>
        <family val="1"/>
      </rPr>
      <t>dNG</t>
    </r>
    <phoneticPr fontId="2"/>
  </si>
  <si>
    <r>
      <t>Q</t>
    </r>
    <r>
      <rPr>
        <vertAlign val="subscript"/>
        <sz val="14"/>
        <rFont val="Cambria"/>
        <family val="1"/>
      </rPr>
      <t>dNE</t>
    </r>
    <phoneticPr fontId="2"/>
  </si>
  <si>
    <r>
      <t>Q</t>
    </r>
    <r>
      <rPr>
        <vertAlign val="subscript"/>
        <sz val="14"/>
        <rFont val="Cambria"/>
        <family val="1"/>
      </rPr>
      <t>dHG</t>
    </r>
    <phoneticPr fontId="2"/>
  </si>
  <si>
    <r>
      <t>Q</t>
    </r>
    <r>
      <rPr>
        <vertAlign val="subscript"/>
        <sz val="14"/>
        <rFont val="Cambria"/>
        <family val="1"/>
      </rPr>
      <t>dHE</t>
    </r>
    <phoneticPr fontId="2"/>
  </si>
  <si>
    <r>
      <rPr>
        <i/>
        <sz val="12"/>
        <rFont val="Cambria"/>
        <family val="1"/>
      </rPr>
      <t>η</t>
    </r>
    <r>
      <rPr>
        <vertAlign val="subscript"/>
        <sz val="12"/>
        <rFont val="Cambria"/>
        <family val="1"/>
      </rPr>
      <t>s</t>
    </r>
    <r>
      <rPr>
        <i/>
        <sz val="12"/>
        <rFont val="Cambria"/>
        <family val="1"/>
      </rPr>
      <t xml:space="preserve"> </t>
    </r>
    <r>
      <rPr>
        <sz val="12"/>
        <rFont val="Cambria"/>
        <family val="1"/>
      </rPr>
      <t xml:space="preserve"> = </t>
    </r>
    <phoneticPr fontId="2"/>
  </si>
  <si>
    <r>
      <rPr>
        <i/>
        <sz val="12"/>
        <rFont val="Cambria"/>
        <family val="1"/>
      </rPr>
      <t>η</t>
    </r>
    <r>
      <rPr>
        <vertAlign val="subscript"/>
        <sz val="12"/>
        <rFont val="Cambria"/>
        <family val="1"/>
      </rPr>
      <t>b</t>
    </r>
    <r>
      <rPr>
        <i/>
        <sz val="12"/>
        <rFont val="Cambria"/>
        <family val="1"/>
      </rPr>
      <t xml:space="preserve"> </t>
    </r>
    <r>
      <rPr>
        <sz val="12"/>
        <rFont val="Cambria"/>
        <family val="1"/>
      </rPr>
      <t xml:space="preserve"> = </t>
    </r>
    <phoneticPr fontId="2"/>
  </si>
  <si>
    <r>
      <rPr>
        <i/>
        <sz val="14"/>
        <rFont val="Cambria"/>
        <family val="1"/>
      </rPr>
      <t>η</t>
    </r>
    <r>
      <rPr>
        <vertAlign val="subscript"/>
        <sz val="14"/>
        <rFont val="Cambria"/>
        <family val="1"/>
      </rPr>
      <t>s</t>
    </r>
    <r>
      <rPr>
        <sz val="14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4"/>
        <rFont val="ＭＳ Ｐゴシック"/>
        <family val="3"/>
        <charset val="128"/>
      </rPr>
      <t xml:space="preserve"> = </t>
    </r>
    <rPh sb="3" eb="6">
      <t>ヘイキンチ</t>
    </rPh>
    <phoneticPr fontId="2"/>
  </si>
  <si>
    <r>
      <t>η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2"/>
  </si>
  <si>
    <r>
      <rPr>
        <i/>
        <sz val="14"/>
        <rFont val="Cambria"/>
        <family val="1"/>
      </rPr>
      <t>η</t>
    </r>
    <r>
      <rPr>
        <vertAlign val="subscript"/>
        <sz val="14"/>
        <rFont val="Cambria"/>
        <family val="1"/>
      </rPr>
      <t>s</t>
    </r>
    <r>
      <rPr>
        <sz val="1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4"/>
        <rFont val="ＭＳ Ｐゴシック"/>
        <family val="3"/>
        <charset val="128"/>
      </rPr>
      <t xml:space="preserve"> = </t>
    </r>
    <rPh sb="3" eb="6">
      <t>ヘイキンチ</t>
    </rPh>
    <phoneticPr fontId="2"/>
  </si>
  <si>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=  </t>
    </r>
    <phoneticPr fontId="2"/>
  </si>
  <si>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沸騰時熱効率[%]</t>
    </r>
    <phoneticPr fontId="2"/>
  </si>
  <si>
    <r>
      <t>p</t>
    </r>
    <r>
      <rPr>
        <vertAlign val="subscript"/>
        <sz val="14"/>
        <rFont val="Cambria"/>
        <family val="1"/>
      </rPr>
      <t>rG</t>
    </r>
    <phoneticPr fontId="2"/>
  </si>
  <si>
    <r>
      <t>p</t>
    </r>
    <r>
      <rPr>
        <vertAlign val="subscript"/>
        <sz val="14"/>
        <rFont val="Cambria"/>
        <family val="1"/>
      </rPr>
      <t>rE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</si>
  <si>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加熱に用いる水の重量[kg]</t>
    </r>
    <phoneticPr fontId="2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</si>
  <si>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</si>
  <si>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</si>
  <si>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</si>
  <si>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</si>
  <si>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</si>
  <si>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2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</si>
  <si>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2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</si>
  <si>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2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</si>
  <si>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2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</si>
  <si>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</si>
  <si>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ＭＳ Ｐゴシック"/>
        <family val="3"/>
        <charset val="128"/>
      </rPr>
      <t xml:space="preserve"> ： 測定時の大気圧[kPa]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</si>
  <si>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： 測定時のガスメータ内のガス圧力[kPa]</t>
    </r>
    <phoneticPr fontId="2"/>
  </si>
  <si>
    <r>
      <t>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tG</t>
    </r>
    <r>
      <rPr>
        <sz val="10"/>
        <rFont val="ＭＳ Ｐゴシック"/>
        <family val="3"/>
        <charset val="128"/>
      </rPr>
      <t xml:space="preserve"> [kWｈ] は、次式にて算出する。</t>
    </r>
    <rPh sb="2" eb="4">
      <t>ショウヒ</t>
    </rPh>
    <rPh sb="4" eb="5">
      <t>リョウ</t>
    </rPh>
    <rPh sb="18" eb="20">
      <t>ジシキ</t>
    </rPh>
    <rPh sb="22" eb="24">
      <t>サンシュツ</t>
    </rPh>
    <phoneticPr fontId="2"/>
  </si>
  <si>
    <r>
      <t>　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</si>
  <si>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立上り時熱効率[%]</t>
    </r>
    <rPh sb="5" eb="7">
      <t>タチアガ</t>
    </rPh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</si>
  <si>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sz val="10"/>
        <rFont val="Cambria"/>
        <family val="1"/>
      </rPr>
      <t>θ</t>
    </r>
    <r>
      <rPr>
        <i/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</t>
    </r>
    <r>
      <rPr>
        <sz val="10"/>
        <rFont val="Cambria"/>
        <family val="1"/>
      </rPr>
      <t>[kPa]</t>
    </r>
    <phoneticPr fontId="2"/>
  </si>
  <si>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加熱に用いる水の重量[kg]</t>
    </r>
    <phoneticPr fontId="2"/>
  </si>
  <si>
    <r>
      <t>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tG</t>
    </r>
    <r>
      <rPr>
        <sz val="10"/>
        <rFont val="ＭＳ Ｐゴシック"/>
        <family val="3"/>
        <charset val="128"/>
      </rPr>
      <t xml:space="preserve"> [kWh] は、次式にて算出する。</t>
    </r>
    <rPh sb="2" eb="4">
      <t>ショウヒ</t>
    </rPh>
    <rPh sb="4" eb="5">
      <t>リョウ</t>
    </rPh>
    <rPh sb="18" eb="20">
      <t>ジシキ</t>
    </rPh>
    <rPh sb="22" eb="24">
      <t>サンシュツ</t>
    </rPh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</si>
  <si>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sz val="10"/>
        <rFont val="Cambria"/>
        <family val="1"/>
      </rPr>
      <t>θ</t>
    </r>
    <r>
      <rPr>
        <i/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</t>
    </r>
    <r>
      <rPr>
        <sz val="10"/>
        <rFont val="Cambria"/>
        <family val="1"/>
      </rPr>
      <t>[kPa]</t>
    </r>
    <phoneticPr fontId="2"/>
  </si>
  <si>
    <r>
      <rPr>
        <i/>
        <sz val="11"/>
        <rFont val="Cambria"/>
        <family val="1"/>
      </rPr>
      <t>θ</t>
    </r>
    <r>
      <rPr>
        <vertAlign val="subscript"/>
        <sz val="11"/>
        <rFont val="Cambria"/>
        <family val="1"/>
      </rPr>
      <t>s</t>
    </r>
    <r>
      <rPr>
        <sz val="11"/>
        <rFont val="Cambria"/>
        <family val="1"/>
      </rPr>
      <t xml:space="preserve"> = </t>
    </r>
    <phoneticPr fontId="2"/>
  </si>
  <si>
    <r>
      <t>p</t>
    </r>
    <r>
      <rPr>
        <vertAlign val="subscript"/>
        <sz val="10"/>
        <rFont val="ＭＳ Ｐゴシック"/>
        <family val="3"/>
        <charset val="128"/>
      </rPr>
      <t>ｒ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2"/>
  </si>
  <si>
    <r>
      <t>　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2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</si>
  <si>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2"/>
  </si>
  <si>
    <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2"/>
  </si>
  <si>
    <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2"/>
  </si>
  <si>
    <r>
      <t>　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[kWｈ] は、次式にて算出する。</t>
    </r>
    <rPh sb="3" eb="5">
      <t>ショウヒ</t>
    </rPh>
    <rPh sb="5" eb="6">
      <t>リョウ</t>
    </rPh>
    <rPh sb="19" eb="21">
      <t>ジシキ</t>
    </rPh>
    <rPh sb="23" eb="25">
      <t>サンシュツ</t>
    </rPh>
    <phoneticPr fontId="2"/>
  </si>
  <si>
    <t>10以下</t>
    <rPh sb="2" eb="4">
      <t>イカ</t>
    </rPh>
    <phoneticPr fontId="2"/>
  </si>
  <si>
    <t>10を超え30以下</t>
    <rPh sb="3" eb="4">
      <t>コ</t>
    </rPh>
    <rPh sb="7" eb="9">
      <t>イカ</t>
    </rPh>
    <phoneticPr fontId="2"/>
  </si>
  <si>
    <t>30を超え100以下</t>
    <rPh sb="3" eb="4">
      <t>コ</t>
    </rPh>
    <rPh sb="8" eb="10">
      <t>イカ</t>
    </rPh>
    <phoneticPr fontId="2"/>
  </si>
  <si>
    <t>100を超え1000以下</t>
    <rPh sb="4" eb="5">
      <t>コ</t>
    </rPh>
    <rPh sb="10" eb="12">
      <t>イカ</t>
    </rPh>
    <phoneticPr fontId="2"/>
  </si>
  <si>
    <t>1000を超え</t>
    <rPh sb="5" eb="6">
      <t>コ</t>
    </rPh>
    <phoneticPr fontId="2"/>
  </si>
  <si>
    <t>許容差(％)</t>
    <rPh sb="0" eb="3">
      <t>キョヨウサ</t>
    </rPh>
    <phoneticPr fontId="2"/>
  </si>
  <si>
    <t>定格消費電力(w)</t>
    <rPh sb="0" eb="2">
      <t>テイカク</t>
    </rPh>
    <rPh sb="2" eb="4">
      <t>ショウヒ</t>
    </rPh>
    <rPh sb="4" eb="6">
      <t>デンリョク</t>
    </rPh>
    <phoneticPr fontId="2"/>
  </si>
  <si>
    <r>
      <t>　</t>
    </r>
    <r>
      <rPr>
        <sz val="10"/>
        <rFont val="ＭＳ Ｐゴシック"/>
        <family val="3"/>
        <charset val="128"/>
      </rPr>
      <t>試験機器を室温になじませた後、各バーナーの最大入力で加熱を始め</t>
    </r>
    <r>
      <rPr>
        <sz val="10"/>
        <color indexed="1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消費電力が一定になった時の値を試験機器の最大消費電力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ＭＳ Ｐゴシック"/>
        <family val="3"/>
        <charset val="128"/>
      </rPr>
      <t xml:space="preserve"> [kW] とする。ただし、回路の切換えまたは発熱体の特性により、消費電力が段階的またはゆるやかに変化する場合には、その最大値とする。</t>
    </r>
    <rPh sb="16" eb="17">
      <t>カク</t>
    </rPh>
    <phoneticPr fontId="2"/>
  </si>
  <si>
    <t>ガス消費量の許容差</t>
    <rPh sb="2" eb="4">
      <t>ショウヒ</t>
    </rPh>
    <rPh sb="4" eb="5">
      <t>リョウ</t>
    </rPh>
    <rPh sb="6" eb="8">
      <t>キョヨウ</t>
    </rPh>
    <rPh sb="8" eb="9">
      <t>サ</t>
    </rPh>
    <phoneticPr fontId="2"/>
  </si>
  <si>
    <r>
      <t>・②式にて算出した値を用いる場合は、</t>
    </r>
    <r>
      <rPr>
        <b/>
        <sz val="10"/>
        <rFont val="ＭＳ Ｐゴシック"/>
        <family val="3"/>
        <charset val="128"/>
      </rPr>
      <t>全バーナを点火した条件</t>
    </r>
    <r>
      <rPr>
        <sz val="10"/>
        <rFont val="ＭＳ Ｐゴシック"/>
        <family val="3"/>
        <charset val="128"/>
      </rPr>
      <t>のデータでよい</t>
    </r>
    <rPh sb="18" eb="19">
      <t>ゼン</t>
    </rPh>
    <rPh sb="23" eb="25">
      <t>テンカ</t>
    </rPh>
    <rPh sb="27" eb="29">
      <t>ジョウケン</t>
    </rPh>
    <phoneticPr fontId="2"/>
  </si>
  <si>
    <t>各バーナの定格エネルギー消費量（ガス）の測定について</t>
    <rPh sb="0" eb="1">
      <t>カク</t>
    </rPh>
    <rPh sb="5" eb="7">
      <t>テイカク</t>
    </rPh>
    <rPh sb="12" eb="15">
      <t>ショウヒリョウ</t>
    </rPh>
    <rPh sb="20" eb="22">
      <t>ソクテイ</t>
    </rPh>
    <phoneticPr fontId="2"/>
  </si>
  <si>
    <t>バーナ仕様</t>
    <phoneticPr fontId="2"/>
  </si>
  <si>
    <t>各バーナサイズ（大、中、小）毎に、最大ガス消費量を測定し、その値から、各バーナの定格エネルギー消費量を定めるものとし、次ページ以降のエクセルシートをもとに、データを測定する</t>
    <rPh sb="0" eb="1">
      <t>カク</t>
    </rPh>
    <rPh sb="8" eb="9">
      <t>ダイ</t>
    </rPh>
    <rPh sb="10" eb="11">
      <t>チュウ</t>
    </rPh>
    <rPh sb="12" eb="13">
      <t>ショウ</t>
    </rPh>
    <rPh sb="14" eb="15">
      <t>ゴト</t>
    </rPh>
    <rPh sb="17" eb="19">
      <t>サイダイ</t>
    </rPh>
    <rPh sb="21" eb="23">
      <t>ショウヒ</t>
    </rPh>
    <rPh sb="23" eb="24">
      <t>リョウ</t>
    </rPh>
    <rPh sb="25" eb="27">
      <t>ソクテイ</t>
    </rPh>
    <rPh sb="31" eb="32">
      <t>アタイ</t>
    </rPh>
    <rPh sb="35" eb="36">
      <t>カク</t>
    </rPh>
    <rPh sb="40" eb="42">
      <t>テイカク</t>
    </rPh>
    <rPh sb="47" eb="50">
      <t>ショウヒリョウ</t>
    </rPh>
    <rPh sb="51" eb="52">
      <t>サダ</t>
    </rPh>
    <rPh sb="59" eb="60">
      <t>ジ</t>
    </rPh>
    <rPh sb="63" eb="65">
      <t>イコウ</t>
    </rPh>
    <rPh sb="82" eb="84">
      <t>ソクテイ</t>
    </rPh>
    <phoneticPr fontId="2"/>
  </si>
  <si>
    <t>Ⅰ．バーナ（大）の定格エネルギー消費量（ガス）</t>
    <rPh sb="6" eb="7">
      <t>ダイ</t>
    </rPh>
    <rPh sb="9" eb="11">
      <t>テイカク</t>
    </rPh>
    <rPh sb="16" eb="18">
      <t>ショウヒ</t>
    </rPh>
    <phoneticPr fontId="2"/>
  </si>
  <si>
    <r>
      <t>　バーナ（大）の最大ガス消費量と定格エネルギー消費量（ガス）の差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5" eb="6">
      <t>ダイ</t>
    </rPh>
    <rPh sb="12" eb="15">
      <t>ショウヒリョウ</t>
    </rPh>
    <rPh sb="25" eb="26">
      <t>リョウ</t>
    </rPh>
    <rPh sb="43" eb="44">
      <t>リョウ</t>
    </rPh>
    <rPh sb="64" eb="66">
      <t>ショウヒ</t>
    </rPh>
    <rPh sb="66" eb="67">
      <t>リョウ</t>
    </rPh>
    <phoneticPr fontId="2"/>
  </si>
  <si>
    <t>バーナ（大）の最大ガス消費量</t>
    <rPh sb="4" eb="5">
      <t>ダイ</t>
    </rPh>
    <rPh sb="7" eb="9">
      <t>サイダイ</t>
    </rPh>
    <rPh sb="11" eb="14">
      <t>ショウヒリョウ</t>
    </rPh>
    <phoneticPr fontId="2"/>
  </si>
  <si>
    <r>
      <t>　</t>
    </r>
    <r>
      <rPr>
        <sz val="10"/>
        <rFont val="ＭＳ Ｐゴシック"/>
        <family val="3"/>
        <charset val="128"/>
      </rPr>
      <t>試験鍋の70％の水位まで水を入れ、フタをし、室温になじませた後、バーナ（大）の最大入力で加熱を始め、ガス消費量が一定になった時の値を試験機器の最大ガス消費量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とする。</t>
    </r>
    <rPh sb="1" eb="3">
      <t>シケン</t>
    </rPh>
    <rPh sb="3" eb="4">
      <t>ナベ</t>
    </rPh>
    <rPh sb="9" eb="11">
      <t>スイイ</t>
    </rPh>
    <rPh sb="13" eb="14">
      <t>ミズ</t>
    </rPh>
    <rPh sb="15" eb="16">
      <t>イ</t>
    </rPh>
    <rPh sb="37" eb="38">
      <t>ダイ</t>
    </rPh>
    <phoneticPr fontId="2"/>
  </si>
  <si>
    <t>： バーナ（大）の最大ガス消費量[kW]</t>
    <rPh sb="6" eb="7">
      <t>ダイ</t>
    </rPh>
    <phoneticPr fontId="2"/>
  </si>
  <si>
    <t>： バーナ（大）の定格エネルギー消費量（ガス）[kW]</t>
    <rPh sb="6" eb="7">
      <t>ダイ</t>
    </rPh>
    <phoneticPr fontId="2"/>
  </si>
  <si>
    <t>： バーナ（大）の最大ガス消費量と
　　　　定格エネルギー消費量（ガス）の差</t>
    <rPh sb="6" eb="7">
      <t>ダイ</t>
    </rPh>
    <phoneticPr fontId="2"/>
  </si>
  <si>
    <t>Ⅱ．バーナ（中）の定格エネルギー消費量（ガス）</t>
    <rPh sb="6" eb="7">
      <t>チュウ</t>
    </rPh>
    <rPh sb="9" eb="11">
      <t>テイカク</t>
    </rPh>
    <rPh sb="16" eb="18">
      <t>ショウヒ</t>
    </rPh>
    <phoneticPr fontId="2"/>
  </si>
  <si>
    <r>
      <t>　バーナ（中）の最大ガス消費量と定格エネルギー消費量（ガス）の差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5" eb="6">
      <t>チュウ</t>
    </rPh>
    <rPh sb="12" eb="15">
      <t>ショウヒリョウ</t>
    </rPh>
    <rPh sb="25" eb="26">
      <t>リョウ</t>
    </rPh>
    <rPh sb="43" eb="44">
      <t>リョウ</t>
    </rPh>
    <rPh sb="64" eb="66">
      <t>ショウヒ</t>
    </rPh>
    <rPh sb="66" eb="67">
      <t>リョウ</t>
    </rPh>
    <phoneticPr fontId="2"/>
  </si>
  <si>
    <t>バーナ（中）の最大ガス消費量</t>
    <rPh sb="4" eb="5">
      <t>チュウ</t>
    </rPh>
    <rPh sb="7" eb="9">
      <t>サイダイ</t>
    </rPh>
    <rPh sb="11" eb="14">
      <t>ショウヒリョウ</t>
    </rPh>
    <phoneticPr fontId="2"/>
  </si>
  <si>
    <r>
      <t>　</t>
    </r>
    <r>
      <rPr>
        <sz val="10"/>
        <rFont val="ＭＳ Ｐゴシック"/>
        <family val="3"/>
        <charset val="128"/>
      </rPr>
      <t>試験鍋の70％の水位まで水を入れ、フタをし、室温になじませた後、バーナ（中）の最大入力で加熱を始め、ガス消費量が一定になった時の値を試験機器の最大ガス消費量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とする。</t>
    </r>
    <rPh sb="37" eb="38">
      <t>チュウ</t>
    </rPh>
    <phoneticPr fontId="2"/>
  </si>
  <si>
    <t>： バーナ（中）の最大ガス消費量[kW]</t>
    <rPh sb="6" eb="7">
      <t>チュウ</t>
    </rPh>
    <phoneticPr fontId="2"/>
  </si>
  <si>
    <t>： バーナ（中）の定格エネルギー消費量（ガス）[kW]</t>
    <rPh sb="6" eb="7">
      <t>チュウ</t>
    </rPh>
    <phoneticPr fontId="2"/>
  </si>
  <si>
    <t>： バーナ（中）の最大ガス消費量と
　　　　定格エネルギー消費量（ガス）の差</t>
    <rPh sb="6" eb="7">
      <t>チュウ</t>
    </rPh>
    <phoneticPr fontId="2"/>
  </si>
  <si>
    <t>Ⅲ．バーナ（小）の定格エネルギー消費量（ガス）</t>
    <rPh sb="6" eb="7">
      <t>ショウ</t>
    </rPh>
    <rPh sb="9" eb="11">
      <t>テイカク</t>
    </rPh>
    <rPh sb="16" eb="18">
      <t>ショウヒ</t>
    </rPh>
    <phoneticPr fontId="2"/>
  </si>
  <si>
    <r>
      <t>　バーナ（小）の最大ガス消費量と定格エネルギー消費量（ガス）の差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5" eb="6">
      <t>ショウ</t>
    </rPh>
    <rPh sb="12" eb="15">
      <t>ショウヒリョウ</t>
    </rPh>
    <rPh sb="25" eb="26">
      <t>リョウ</t>
    </rPh>
    <rPh sb="43" eb="44">
      <t>リョウ</t>
    </rPh>
    <rPh sb="64" eb="66">
      <t>ショウヒ</t>
    </rPh>
    <rPh sb="66" eb="67">
      <t>リョウ</t>
    </rPh>
    <phoneticPr fontId="2"/>
  </si>
  <si>
    <t>バーナ（小）の最大ガス消費量</t>
    <rPh sb="4" eb="5">
      <t>ショウ</t>
    </rPh>
    <rPh sb="7" eb="9">
      <t>サイダイ</t>
    </rPh>
    <rPh sb="11" eb="14">
      <t>ショウヒリョウ</t>
    </rPh>
    <phoneticPr fontId="2"/>
  </si>
  <si>
    <r>
      <t>　</t>
    </r>
    <r>
      <rPr>
        <sz val="10"/>
        <rFont val="ＭＳ Ｐゴシック"/>
        <family val="3"/>
        <charset val="128"/>
      </rPr>
      <t>試験鍋の70％の水位まで水を入れ、フタをし、室温になじませた後、バーナ（小）の最大入力で加熱を始め、ガス消費量が一定になった時の値を試験機器の最大ガス消費量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とする。</t>
    </r>
    <rPh sb="37" eb="38">
      <t>ショウ</t>
    </rPh>
    <phoneticPr fontId="2"/>
  </si>
  <si>
    <t>： バーナ（小）の最大ガス消費量[kW]</t>
    <rPh sb="6" eb="7">
      <t>ショウ</t>
    </rPh>
    <phoneticPr fontId="2"/>
  </si>
  <si>
    <t>： バーナ（小）の定格エネルギー消費量（ガス）[kW]</t>
    <rPh sb="6" eb="7">
      <t>ショウ</t>
    </rPh>
    <phoneticPr fontId="2"/>
  </si>
  <si>
    <t>： バーナ（小）の最大ガス消費量と
　　　　定格エネルギー消費量（ガス）の差</t>
    <rPh sb="6" eb="7">
      <t>ショウ</t>
    </rPh>
    <phoneticPr fontId="2"/>
  </si>
  <si>
    <t>Ⅰ．バーナ（大）の定格消費電力</t>
    <rPh sb="6" eb="7">
      <t>ダイ</t>
    </rPh>
    <rPh sb="9" eb="11">
      <t>テイカク</t>
    </rPh>
    <rPh sb="11" eb="13">
      <t>ショウヒ</t>
    </rPh>
    <rPh sb="13" eb="15">
      <t>デンリョク</t>
    </rPh>
    <phoneticPr fontId="2"/>
  </si>
  <si>
    <t>： バーナ(大）の最大消費電力[kW]</t>
    <rPh sb="6" eb="7">
      <t>ダイ</t>
    </rPh>
    <phoneticPr fontId="2"/>
  </si>
  <si>
    <t>： バーナ（大）の定格消費電力[kW]</t>
    <rPh sb="6" eb="7">
      <t>ダイ</t>
    </rPh>
    <phoneticPr fontId="2"/>
  </si>
  <si>
    <t>： バーナ(大）の最大消費電力と定格消費電力の差</t>
    <rPh sb="6" eb="7">
      <t>ダイ</t>
    </rPh>
    <phoneticPr fontId="2"/>
  </si>
  <si>
    <t>Ⅱ．バーナ（中）の定格消費電力</t>
    <rPh sb="6" eb="7">
      <t>チュウ</t>
    </rPh>
    <rPh sb="9" eb="11">
      <t>テイカク</t>
    </rPh>
    <rPh sb="11" eb="13">
      <t>ショウヒ</t>
    </rPh>
    <rPh sb="13" eb="15">
      <t>デンリョク</t>
    </rPh>
    <phoneticPr fontId="2"/>
  </si>
  <si>
    <t>： バーナ(中）の最大消費電力[kW]</t>
    <rPh sb="6" eb="7">
      <t>チュウ</t>
    </rPh>
    <phoneticPr fontId="2"/>
  </si>
  <si>
    <t>： バーナ（中）の定格消費電力[kW]</t>
    <rPh sb="6" eb="7">
      <t>チュウ</t>
    </rPh>
    <rPh sb="9" eb="11">
      <t>テイカク</t>
    </rPh>
    <rPh sb="11" eb="13">
      <t>ショウヒ</t>
    </rPh>
    <phoneticPr fontId="2"/>
  </si>
  <si>
    <t>： バーナ（中）の最大消費電力と定格消費電力の差</t>
    <rPh sb="6" eb="7">
      <t>チュウ</t>
    </rPh>
    <phoneticPr fontId="2"/>
  </si>
  <si>
    <t>Ⅲ．バーナ（小）の定格消費電力</t>
    <rPh sb="6" eb="7">
      <t>ショウ</t>
    </rPh>
    <rPh sb="9" eb="11">
      <t>テイカク</t>
    </rPh>
    <rPh sb="11" eb="13">
      <t>ショウヒ</t>
    </rPh>
    <rPh sb="13" eb="15">
      <t>デンリョク</t>
    </rPh>
    <phoneticPr fontId="2"/>
  </si>
  <si>
    <t>： バーナ（小）の最大消費電力[kW]</t>
    <rPh sb="6" eb="7">
      <t>ショウ</t>
    </rPh>
    <phoneticPr fontId="2"/>
  </si>
  <si>
    <t>： バーナ（小）の定格消費電力[kW]</t>
    <rPh sb="6" eb="7">
      <t>ショウ</t>
    </rPh>
    <phoneticPr fontId="2"/>
  </si>
  <si>
    <t>： バーナ（小）の最大消費電力と定格消費電力の差</t>
    <rPh sb="6" eb="7">
      <t>ショウ</t>
    </rPh>
    <phoneticPr fontId="2"/>
  </si>
  <si>
    <t>　各バーナの熱効率（立上り時、および沸騰時）の測定について</t>
    <rPh sb="1" eb="2">
      <t>カク</t>
    </rPh>
    <rPh sb="6" eb="7">
      <t>ネツ</t>
    </rPh>
    <rPh sb="7" eb="9">
      <t>コウリツ</t>
    </rPh>
    <rPh sb="10" eb="12">
      <t>タチアガ</t>
    </rPh>
    <rPh sb="13" eb="14">
      <t>ジ</t>
    </rPh>
    <rPh sb="18" eb="20">
      <t>フットウ</t>
    </rPh>
    <rPh sb="20" eb="21">
      <t>ジ</t>
    </rPh>
    <rPh sb="23" eb="25">
      <t>ソクテイ</t>
    </rPh>
    <phoneticPr fontId="2"/>
  </si>
  <si>
    <t>Ⅰ．バーナ（大）の熱効率（立上り時、および沸騰時）</t>
    <rPh sb="9" eb="10">
      <t>ネツ</t>
    </rPh>
    <rPh sb="10" eb="12">
      <t>コウリツ</t>
    </rPh>
    <rPh sb="13" eb="14">
      <t>タ</t>
    </rPh>
    <rPh sb="14" eb="15">
      <t>ア</t>
    </rPh>
    <rPh sb="16" eb="17">
      <t>ジ</t>
    </rPh>
    <rPh sb="21" eb="23">
      <t>フットウ</t>
    </rPh>
    <rPh sb="23" eb="24">
      <t>ジ</t>
    </rPh>
    <phoneticPr fontId="2"/>
  </si>
  <si>
    <t>Ⅱ．バーナ（中）の熱効率（立上り時、および沸騰時）</t>
    <rPh sb="6" eb="7">
      <t>チュウ</t>
    </rPh>
    <rPh sb="9" eb="10">
      <t>ネツ</t>
    </rPh>
    <rPh sb="10" eb="12">
      <t>コウリツ</t>
    </rPh>
    <rPh sb="13" eb="14">
      <t>タ</t>
    </rPh>
    <rPh sb="14" eb="15">
      <t>ア</t>
    </rPh>
    <rPh sb="16" eb="17">
      <t>ジ</t>
    </rPh>
    <rPh sb="21" eb="23">
      <t>フットウ</t>
    </rPh>
    <rPh sb="23" eb="24">
      <t>ジ</t>
    </rPh>
    <phoneticPr fontId="2"/>
  </si>
  <si>
    <t>Ⅲ．バーナ（小）の熱効率（立上り時、および沸騰時）</t>
    <rPh sb="6" eb="7">
      <t>ショウ</t>
    </rPh>
    <rPh sb="9" eb="10">
      <t>ネツ</t>
    </rPh>
    <rPh sb="10" eb="12">
      <t>コウリツ</t>
    </rPh>
    <rPh sb="13" eb="14">
      <t>タ</t>
    </rPh>
    <rPh sb="14" eb="15">
      <t>ア</t>
    </rPh>
    <rPh sb="16" eb="17">
      <t>ジ</t>
    </rPh>
    <rPh sb="21" eb="23">
      <t>フットウ</t>
    </rPh>
    <rPh sb="23" eb="24">
      <t>ジ</t>
    </rPh>
    <phoneticPr fontId="2"/>
  </si>
  <si>
    <t>　各バーナの立上り性能の測定について</t>
    <rPh sb="1" eb="2">
      <t>カク</t>
    </rPh>
    <rPh sb="6" eb="8">
      <t>タチアガ</t>
    </rPh>
    <rPh sb="9" eb="11">
      <t>セイノウ</t>
    </rPh>
    <rPh sb="12" eb="14">
      <t>ソクテイ</t>
    </rPh>
    <phoneticPr fontId="2"/>
  </si>
  <si>
    <t>各バーナ（大、中、小）毎に、立上り性能を測定するものとし、次ページ以降のエクセルシートをもとに、データを測定する</t>
    <rPh sb="0" eb="1">
      <t>カク</t>
    </rPh>
    <rPh sb="5" eb="6">
      <t>ダイ</t>
    </rPh>
    <rPh sb="7" eb="8">
      <t>チュウ</t>
    </rPh>
    <rPh sb="9" eb="10">
      <t>ショウ</t>
    </rPh>
    <rPh sb="11" eb="12">
      <t>ゴト</t>
    </rPh>
    <rPh sb="14" eb="16">
      <t>タチアガ</t>
    </rPh>
    <rPh sb="17" eb="19">
      <t>セイノウ</t>
    </rPh>
    <rPh sb="20" eb="22">
      <t>ソクテイ</t>
    </rPh>
    <rPh sb="29" eb="30">
      <t>ジ</t>
    </rPh>
    <rPh sb="33" eb="35">
      <t>イコウ</t>
    </rPh>
    <rPh sb="52" eb="54">
      <t>ソクテイ</t>
    </rPh>
    <phoneticPr fontId="2"/>
  </si>
  <si>
    <t>Ⅰ．バーナ（大）の立上り性能</t>
    <rPh sb="6" eb="7">
      <t>ダイ</t>
    </rPh>
    <rPh sb="9" eb="11">
      <t>タチアガ</t>
    </rPh>
    <rPh sb="12" eb="14">
      <t>セイノウ</t>
    </rPh>
    <phoneticPr fontId="2"/>
  </si>
  <si>
    <t>Ⅱ．バーナ（中）の立上り性能</t>
    <rPh sb="6" eb="7">
      <t>チュウ</t>
    </rPh>
    <rPh sb="9" eb="11">
      <t>タチアガ</t>
    </rPh>
    <rPh sb="12" eb="14">
      <t>セイノウ</t>
    </rPh>
    <phoneticPr fontId="2"/>
  </si>
  <si>
    <t>Ⅲ．バーナ（小）の立上り性能</t>
    <rPh sb="9" eb="11">
      <t>タチアガ</t>
    </rPh>
    <rPh sb="12" eb="14">
      <t>セイノウ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</si>
  <si>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Cambria"/>
        <family val="1"/>
      </rPr>
      <t xml:space="preserve"> = </t>
    </r>
    <phoneticPr fontId="2"/>
  </si>
  <si>
    <t>個々のバーナの
ガス消費量(kW)</t>
    <rPh sb="0" eb="2">
      <t>ココ</t>
    </rPh>
    <rPh sb="10" eb="13">
      <t>ショウヒリョウ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</si>
  <si>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tG</t>
    </r>
    <r>
      <rPr>
        <sz val="10"/>
        <rFont val="ＭＳ Ｐゴシック"/>
        <family val="3"/>
        <charset val="128"/>
      </rPr>
      <t xml:space="preserve"> ： ガス消費量[kWh]</t>
    </r>
    <rPh sb="8" eb="10">
      <t>ショウヒ</t>
    </rPh>
    <rPh sb="10" eb="11">
      <t>リョウ</t>
    </rPh>
    <phoneticPr fontId="2"/>
  </si>
  <si>
    <r>
      <t>P</t>
    </r>
    <r>
      <rPr>
        <vertAlign val="subscript"/>
        <sz val="10"/>
        <rFont val="Cambria"/>
        <family val="1"/>
      </rPr>
      <t>tG</t>
    </r>
    <r>
      <rPr>
        <sz val="10"/>
        <rFont val="Cambria"/>
        <family val="1"/>
      </rPr>
      <t xml:space="preserve"> =</t>
    </r>
    <phoneticPr fontId="2"/>
  </si>
  <si>
    <r>
      <rPr>
        <sz val="10"/>
        <rFont val="Symbol"/>
        <family val="1"/>
        <charset val="2"/>
      </rPr>
      <t xml:space="preserve">  </t>
    </r>
    <r>
      <rPr>
        <sz val="10"/>
        <rFont val="ＭＳ Ｐゴシック"/>
        <family val="3"/>
        <charset val="128"/>
      </rPr>
      <t>試験鍋の70% の水位まで水を入れ、フタをし、室温になじませた後、加熱に用いる水の初温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[℃] を測定する。最大入力で加熱を始め、水温が初温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>[℃] より45 ℃上昇した時に撹拌羽根等で撹拌を始め、初温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[℃] より50℃上昇したら加熱を停止する。さらに撹拌を続け、到達最高温度を加熱された水の最終温度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f 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[℃]とする。加熱に要したガス消費量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tG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[kWh] を測定する。
  立上り時熱効率</t>
    </r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［%］ は、次式で計算する。</t>
    </r>
    <rPh sb="2" eb="4">
      <t>シケン</t>
    </rPh>
    <rPh sb="4" eb="5">
      <t>ナベ</t>
    </rPh>
    <rPh sb="96" eb="97">
      <t>トウ</t>
    </rPh>
    <rPh sb="147" eb="149">
      <t>カネツ</t>
    </rPh>
    <rPh sb="152" eb="153">
      <t>ミズ</t>
    </rPh>
    <rPh sb="179" eb="180">
      <t>リョウ</t>
    </rPh>
    <phoneticPr fontId="2"/>
  </si>
  <si>
    <r>
      <t>　試験機器を重量計にのせ、沸騰時に水が飛び散らない水位まで釜に水を入れ、フタを開け最大入力で加熱する。沸騰し、蒸発量が安定したのち、</t>
    </r>
    <r>
      <rPr>
        <sz val="10"/>
        <rFont val="Century"/>
        <family val="1"/>
      </rPr>
      <t>15</t>
    </r>
    <r>
      <rPr>
        <sz val="10"/>
        <rFont val="ＭＳ Ｐゴシック"/>
        <family val="3"/>
        <charset val="128"/>
      </rPr>
      <t>分以上の間の蒸発量</t>
    </r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>b</t>
    </r>
    <r>
      <rPr>
        <i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[kg] およびガス消費量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i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[kWh] を測定する。
　沸騰時熱効率</t>
    </r>
    <r>
      <rPr>
        <i/>
        <sz val="10"/>
        <rFont val="Cambria"/>
        <family val="1"/>
      </rPr>
      <t>η</t>
    </r>
    <r>
      <rPr>
        <vertAlign val="subscript"/>
        <sz val="10"/>
        <rFont val="Cambria"/>
        <family val="1"/>
      </rPr>
      <t>b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[%] は、次式で計算する。</t>
    </r>
    <rPh sb="29" eb="30">
      <t>カマ</t>
    </rPh>
    <rPh sb="39" eb="40">
      <t>ア</t>
    </rPh>
    <rPh sb="92" eb="93">
      <t>リョウ</t>
    </rPh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</si>
  <si>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Cambria"/>
        <family val="1"/>
      </rPr>
      <t xml:space="preserve"> = 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</si>
  <si>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ＭＳ Ｐゴシック"/>
        <family val="3"/>
        <charset val="128"/>
      </rPr>
      <t xml:space="preserve"> ：ガス消費量[kWh]</t>
    </r>
    <phoneticPr fontId="2"/>
  </si>
  <si>
    <r>
      <t>P</t>
    </r>
    <r>
      <rPr>
        <vertAlign val="subscript"/>
        <sz val="10"/>
        <rFont val="Cambria"/>
        <family val="1"/>
      </rPr>
      <t>tG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</si>
  <si>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ＭＳ Ｐゴシック"/>
        <family val="3"/>
        <charset val="128"/>
      </rPr>
      <t xml:space="preserve"> ：ガス消費量[kWh]</t>
    </r>
    <phoneticPr fontId="2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</si>
  <si>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Cambria"/>
        <family val="1"/>
      </rPr>
      <t xml:space="preserve"> = </t>
    </r>
    <phoneticPr fontId="2"/>
  </si>
  <si>
    <r>
      <t>　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</t>
    </r>
    <r>
      <rPr>
        <vertAlign val="subscript"/>
        <sz val="10"/>
        <rFont val="Century"/>
        <family val="1"/>
      </rPr>
      <t>G</t>
    </r>
    <r>
      <rPr>
        <sz val="10"/>
        <rFont val="ＭＳ Ｐゴシック"/>
        <family val="3"/>
        <charset val="128"/>
      </rPr>
      <t xml:space="preserve"> [kWh] は、次式にて算出する。</t>
    </r>
    <rPh sb="3" eb="5">
      <t>ショウヒ</t>
    </rPh>
    <rPh sb="5" eb="6">
      <t>リョウ</t>
    </rPh>
    <rPh sb="19" eb="21">
      <t>ジシキ</t>
    </rPh>
    <rPh sb="23" eb="25">
      <t>サンシュツ</t>
    </rPh>
    <phoneticPr fontId="2"/>
  </si>
  <si>
    <r>
      <t>P</t>
    </r>
    <r>
      <rPr>
        <vertAlign val="subscript"/>
        <sz val="10"/>
        <rFont val="Cambria"/>
        <family val="1"/>
      </rPr>
      <t>tG</t>
    </r>
    <r>
      <rPr>
        <sz val="10"/>
        <rFont val="Cambria"/>
        <family val="1"/>
      </rPr>
      <t xml:space="preserve"> =</t>
    </r>
    <phoneticPr fontId="2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</si>
  <si>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</t>
    </r>
    <r>
      <rPr>
        <sz val="10"/>
        <rFont val="Cambria"/>
        <family val="1"/>
      </rPr>
      <t>[kPa]</t>
    </r>
    <phoneticPr fontId="2"/>
  </si>
  <si>
    <t>[流量計の選択]</t>
    <rPh sb="1" eb="4">
      <t>リュウリョウケイ</t>
    </rPh>
    <rPh sb="5" eb="7">
      <t>センタク</t>
    </rPh>
    <phoneticPr fontId="2"/>
  </si>
  <si>
    <t>【ガス】</t>
    <phoneticPr fontId="2"/>
  </si>
  <si>
    <t>【電気】</t>
    <rPh sb="1" eb="3">
      <t>デンキ</t>
    </rPh>
    <phoneticPr fontId="2"/>
  </si>
  <si>
    <r>
      <t>　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bG</t>
    </r>
    <r>
      <rPr>
        <sz val="10"/>
        <rFont val="ＭＳ Ｐゴシック"/>
        <family val="3"/>
        <charset val="128"/>
      </rPr>
      <t xml:space="preserve"> [kWh] は、次式にて算出する。</t>
    </r>
    <rPh sb="3" eb="5">
      <t>ショウヒ</t>
    </rPh>
    <rPh sb="5" eb="6">
      <t>リョウ</t>
    </rPh>
    <rPh sb="19" eb="21">
      <t>ジシキ</t>
    </rPh>
    <rPh sb="23" eb="25">
      <t>サンシュツ</t>
    </rPh>
    <phoneticPr fontId="2"/>
  </si>
  <si>
    <r>
      <t>t</t>
    </r>
    <r>
      <rPr>
        <b/>
        <vertAlign val="subscript"/>
        <sz val="12"/>
        <rFont val="Cambria"/>
        <family val="1"/>
      </rPr>
      <t xml:space="preserve">s </t>
    </r>
    <r>
      <rPr>
        <b/>
        <sz val="12"/>
        <rFont val="Cambria"/>
        <family val="1"/>
      </rPr>
      <t xml:space="preserve"> =</t>
    </r>
    <phoneticPr fontId="2"/>
  </si>
  <si>
    <r>
      <t>加熱に用いる
水の重量</t>
    </r>
    <r>
      <rPr>
        <i/>
        <sz val="10"/>
        <rFont val="Cambria"/>
        <family val="1"/>
      </rPr>
      <t>M</t>
    </r>
    <r>
      <rPr>
        <vertAlign val="subscript"/>
        <sz val="10"/>
        <rFont val="Cambria"/>
        <family val="1"/>
      </rPr>
      <t xml:space="preserve">s </t>
    </r>
    <r>
      <rPr>
        <sz val="10"/>
        <rFont val="ＭＳ Ｐゴシック"/>
        <family val="3"/>
        <charset val="128"/>
      </rPr>
      <t>（kg）</t>
    </r>
    <rPh sb="0" eb="2">
      <t>カネツ</t>
    </rPh>
    <rPh sb="3" eb="4">
      <t>モチ</t>
    </rPh>
    <rPh sb="7" eb="8">
      <t>ミズ</t>
    </rPh>
    <rPh sb="9" eb="11">
      <t>ジュウリョウ</t>
    </rPh>
    <phoneticPr fontId="2"/>
  </si>
  <si>
    <t>（許容差 5%）</t>
    <rPh sb="1" eb="4">
      <t>キョヨウサ</t>
    </rPh>
    <phoneticPr fontId="2"/>
  </si>
  <si>
    <t>（許容差 10%）</t>
    <rPh sb="1" eb="4">
      <t>キョヨウサ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</si>
  <si>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r>
      <rPr>
        <vertAlign val="subscript"/>
        <sz val="11"/>
        <rFont val="Century"/>
        <family val="1"/>
      </rPr>
      <t xml:space="preserve"> </t>
    </r>
    <r>
      <rPr>
        <sz val="11"/>
        <rFont val="ＭＳ Ｐゴシック"/>
        <family val="3"/>
        <charset val="128"/>
      </rPr>
      <t>＝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</si>
  <si>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cE</t>
    </r>
    <r>
      <rPr>
        <sz val="11"/>
        <rFont val="Century"/>
        <family val="1"/>
      </rPr>
      <t xml:space="preserve"> =  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</si>
  <si>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dHG</t>
    </r>
    <r>
      <rPr>
        <sz val="11"/>
        <rFont val="Cambria"/>
        <family val="1"/>
      </rPr>
      <t xml:space="preserve"> = 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</si>
  <si>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dHE</t>
    </r>
    <r>
      <rPr>
        <sz val="11"/>
        <rFont val="Cambria"/>
        <family val="1"/>
      </rPr>
      <t xml:space="preserve"> = </t>
    </r>
    <phoneticPr fontId="2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</si>
  <si>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2"/>
        <rFont val="Cambria"/>
        <family val="1"/>
      </rPr>
      <t xml:space="preserve"> =  </t>
    </r>
    <phoneticPr fontId="2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</si>
  <si>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2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</si>
  <si>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2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</si>
  <si>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r>
      <rPr>
        <sz val="10"/>
        <rFont val="Cambria"/>
        <family val="1"/>
      </rPr>
      <t xml:space="preserve"> =  </t>
    </r>
    <phoneticPr fontId="2"/>
  </si>
  <si>
    <t>④日あたりエネルギー消費量を試算する方法</t>
    <rPh sb="1" eb="2">
      <t>ニチ</t>
    </rPh>
    <rPh sb="10" eb="13">
      <t>ショウヒリョウ</t>
    </rPh>
    <rPh sb="14" eb="16">
      <t>シサン</t>
    </rPh>
    <rPh sb="18" eb="20">
      <t>ホウホウ</t>
    </rPh>
    <phoneticPr fontId="2"/>
  </si>
  <si>
    <t xml:space="preserve"> 特に規定しない。</t>
    <rPh sb="1" eb="2">
      <t>トク</t>
    </rPh>
    <rPh sb="3" eb="5">
      <t>キテイ</t>
    </rPh>
    <phoneticPr fontId="2"/>
  </si>
  <si>
    <t>調理時間を想定した日あたりエネルギー消費量の計算をする。</t>
    <rPh sb="2" eb="4">
      <t>ジカン</t>
    </rPh>
    <phoneticPr fontId="2"/>
  </si>
  <si>
    <t>テーブルレンジ、　ローレンジ、　卓上レンジ、　中華レンジ　（選択してください）</t>
  </si>
  <si>
    <t>（選択して下さい）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</si>
</sst>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¥&quot;#,##0;[Red]&quot;¥&quot;\-#,##0"/>
    <numFmt numFmtId="176" formatCode="0.00_ "/>
    <numFmt numFmtId="177" formatCode="0.000_);[Red]\(0.000\)"/>
    <numFmt numFmtId="178" formatCode="0.000_ "/>
    <numFmt numFmtId="179" formatCode="0.0000_ "/>
    <numFmt numFmtId="180" formatCode="0.0_ "/>
    <numFmt numFmtId="181" formatCode="0_ "/>
    <numFmt numFmtId="182" formatCode="0.0_);[Red]\(0.0\)"/>
    <numFmt numFmtId="183" formatCode="0.00_);[Red]\(0.00\)"/>
    <numFmt numFmtId="184" formatCode="yyyy&quot;年&quot;m&quot;月&quot;d&quot;日&quot;;@"/>
    <numFmt numFmtId="185" formatCode="yyyy/m/d;@"/>
    <numFmt numFmtId="186" formatCode="0.0%"/>
    <numFmt numFmtId="187" formatCode="0.000000_ "/>
    <numFmt numFmtId="188" formatCode="\+#.0;\-#.0;0"/>
    <numFmt numFmtId="189" formatCode="\+#&quot;％&quot;;\-#&quot;％&quot;;0"/>
    <numFmt numFmtId="190" formatCode="&quot;＝&quot;\+#&quot;％、&quot;;\-#&quot;％、&quot;;0"/>
    <numFmt numFmtId="191" formatCode="General&quot;食&quot;"/>
    <numFmt numFmtId="192" formatCode="0.0"/>
    <numFmt numFmtId="193" formatCode="\+0.0;\-0.0;0"/>
    <numFmt numFmtId="194" formatCode="0.000"/>
    <numFmt numFmtId="195" formatCode="#,##0.000;[Red]\-#,##0.000"/>
    <numFmt numFmtId="196" formatCode="#,##0.0;[Red]\-#,##0.0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Symbol"/>
      <family val="1"/>
      <charset val="2"/>
    </font>
    <font>
      <sz val="10"/>
      <name val="Century"/>
      <family val="1"/>
    </font>
    <font>
      <i/>
      <sz val="10"/>
      <name val="Symbol"/>
      <family val="1"/>
      <charset val="2"/>
    </font>
    <font>
      <i/>
      <sz val="10"/>
      <name val="Century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vertAlign val="subscript"/>
      <sz val="10"/>
      <name val="Century"/>
      <family val="1"/>
    </font>
    <font>
      <vertAlign val="subscript"/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b/>
      <sz val="10"/>
      <name val="Century"/>
      <family val="1"/>
    </font>
    <font>
      <b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2"/>
      <name val="Century"/>
      <family val="1"/>
    </font>
    <font>
      <vertAlign val="subscript"/>
      <sz val="11"/>
      <name val="Century"/>
      <family val="1"/>
    </font>
    <font>
      <sz val="11"/>
      <name val="Century"/>
      <family val="1"/>
    </font>
    <font>
      <sz val="10"/>
      <name val="Symbol"/>
      <family val="1"/>
      <charset val="2"/>
    </font>
    <font>
      <sz val="10"/>
      <name val="Times New Roman"/>
      <family val="1"/>
    </font>
    <font>
      <sz val="14"/>
      <name val="Century"/>
      <family val="1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b/>
      <sz val="12"/>
      <color theme="0" tint="-4.9989318521683403E-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i/>
      <sz val="14"/>
      <name val="Cambria"/>
      <family val="1"/>
    </font>
    <font>
      <vertAlign val="subscript"/>
      <sz val="14"/>
      <name val="Cambria"/>
      <family val="1"/>
    </font>
    <font>
      <i/>
      <sz val="10"/>
      <name val="Cambria"/>
      <family val="1"/>
    </font>
    <font>
      <vertAlign val="subscript"/>
      <sz val="10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vertAlign val="subscript"/>
      <sz val="12"/>
      <name val="Cambria"/>
      <family val="1"/>
    </font>
    <font>
      <i/>
      <vertAlign val="subscript"/>
      <sz val="10"/>
      <name val="Cambria"/>
      <family val="1"/>
    </font>
    <font>
      <sz val="14"/>
      <name val="Cambria"/>
      <family val="1"/>
    </font>
    <font>
      <b/>
      <i/>
      <sz val="12"/>
      <name val="Cambria"/>
      <family val="1"/>
    </font>
    <font>
      <b/>
      <vertAlign val="subscript"/>
      <sz val="12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vertAlign val="subscript"/>
      <sz val="11"/>
      <name val="Cambria"/>
      <family val="1"/>
    </font>
    <font>
      <b/>
      <sz val="1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7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7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181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181" fontId="4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86" fontId="4" fillId="0" borderId="0" xfId="1" applyNumberFormat="1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left" vertical="center" shrinkToFit="1"/>
    </xf>
    <xf numFmtId="178" fontId="4" fillId="0" borderId="10" xfId="0" applyNumberFormat="1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horizontal="right" vertical="center"/>
    </xf>
    <xf numFmtId="183" fontId="0" fillId="0" borderId="0" xfId="0" applyNumberFormat="1" applyFont="1" applyBorder="1" applyProtection="1">
      <alignment vertical="center"/>
    </xf>
    <xf numFmtId="178" fontId="4" fillId="0" borderId="19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Protection="1">
      <alignment vertical="center"/>
    </xf>
    <xf numFmtId="0" fontId="4" fillId="5" borderId="0" xfId="0" applyFont="1" applyFill="1" applyBorder="1" applyProtection="1">
      <alignment vertical="center"/>
    </xf>
    <xf numFmtId="0" fontId="4" fillId="5" borderId="15" xfId="0" applyFont="1" applyFill="1" applyBorder="1" applyProtection="1">
      <alignment vertical="center"/>
    </xf>
    <xf numFmtId="0" fontId="3" fillId="5" borderId="0" xfId="0" applyFont="1" applyFill="1" applyBorder="1" applyProtection="1">
      <alignment vertical="center"/>
    </xf>
    <xf numFmtId="0" fontId="2" fillId="5" borderId="15" xfId="0" applyFont="1" applyFill="1" applyBorder="1" applyProtection="1">
      <alignment vertical="center"/>
    </xf>
    <xf numFmtId="0" fontId="0" fillId="5" borderId="0" xfId="0" applyFont="1" applyFill="1" applyBorder="1" applyProtection="1">
      <alignment vertical="center"/>
    </xf>
    <xf numFmtId="0" fontId="4" fillId="5" borderId="8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Protection="1">
      <alignment vertical="center"/>
    </xf>
    <xf numFmtId="0" fontId="4" fillId="0" borderId="0" xfId="0" applyFont="1" applyFill="1" applyProtection="1">
      <alignment vertical="center"/>
    </xf>
    <xf numFmtId="49" fontId="36" fillId="5" borderId="0" xfId="2" applyNumberFormat="1" applyFont="1" applyFill="1" applyBorder="1" applyAlignment="1" applyProtection="1">
      <alignment horizontal="left" vertical="center"/>
    </xf>
    <xf numFmtId="49" fontId="36" fillId="0" borderId="0" xfId="2" applyNumberFormat="1" applyFont="1" applyFill="1" applyBorder="1" applyAlignment="1" applyProtection="1">
      <alignment horizontal="left" vertical="center"/>
    </xf>
    <xf numFmtId="49" fontId="35" fillId="5" borderId="0" xfId="2" applyNumberFormat="1" applyFont="1" applyFill="1" applyBorder="1" applyAlignment="1" applyProtection="1">
      <alignment horizontal="left" vertical="center" wrapText="1"/>
    </xf>
    <xf numFmtId="0" fontId="0" fillId="5" borderId="0" xfId="0" applyFill="1" applyBorder="1" applyProtection="1">
      <alignment vertical="center"/>
    </xf>
    <xf numFmtId="49" fontId="21" fillId="5" borderId="0" xfId="2" applyNumberFormat="1" applyFont="1" applyFill="1" applyBorder="1" applyAlignment="1" applyProtection="1">
      <alignment horizontal="right" vertical="center" wrapText="1"/>
    </xf>
    <xf numFmtId="0" fontId="4" fillId="5" borderId="0" xfId="0" applyNumberFormat="1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49" fontId="37" fillId="5" borderId="0" xfId="2" applyNumberFormat="1" applyFont="1" applyFill="1" applyBorder="1" applyAlignment="1" applyProtection="1">
      <alignment horizontal="left" vertical="center" wrapText="1"/>
    </xf>
    <xf numFmtId="49" fontId="21" fillId="5" borderId="0" xfId="2" applyNumberFormat="1" applyFont="1" applyFill="1" applyBorder="1" applyAlignment="1" applyProtection="1">
      <alignment vertical="center" wrapText="1"/>
    </xf>
    <xf numFmtId="49" fontId="4" fillId="0" borderId="0" xfId="2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49" fontId="35" fillId="0" borderId="0" xfId="2" applyNumberFormat="1" applyFont="1" applyFill="1" applyBorder="1" applyAlignment="1" applyProtection="1">
      <alignment horizontal="left" vertical="center" wrapText="1"/>
    </xf>
    <xf numFmtId="49" fontId="35" fillId="0" borderId="0" xfId="2" applyNumberFormat="1" applyFont="1" applyFill="1" applyBorder="1" applyAlignment="1" applyProtection="1">
      <alignment vertical="top" wrapText="1"/>
    </xf>
    <xf numFmtId="49" fontId="4" fillId="0" borderId="0" xfId="2" applyNumberFormat="1" applyFon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center" vertical="center" wrapText="1"/>
    </xf>
    <xf numFmtId="178" fontId="35" fillId="5" borderId="0" xfId="2" applyNumberFormat="1" applyFont="1" applyFill="1" applyBorder="1" applyAlignment="1" applyProtection="1">
      <alignment horizontal="right" vertical="center" wrapText="1"/>
    </xf>
    <xf numFmtId="0" fontId="14" fillId="5" borderId="0" xfId="0" applyFont="1" applyFill="1" applyBorder="1" applyAlignment="1" applyProtection="1">
      <alignment horizontal="right" vertical="center"/>
    </xf>
    <xf numFmtId="0" fontId="17" fillId="5" borderId="0" xfId="0" applyFont="1" applyFill="1" applyBorder="1" applyAlignment="1" applyProtection="1">
      <alignment vertical="center" shrinkToFit="1"/>
    </xf>
    <xf numFmtId="0" fontId="0" fillId="5" borderId="0" xfId="0" applyFill="1" applyBorder="1" applyAlignment="1" applyProtection="1">
      <alignment vertical="center"/>
    </xf>
    <xf numFmtId="0" fontId="14" fillId="5" borderId="0" xfId="0" applyFont="1" applyFill="1" applyBorder="1" applyProtection="1">
      <alignment vertical="center"/>
    </xf>
    <xf numFmtId="0" fontId="0" fillId="5" borderId="0" xfId="0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left" vertical="center" shrinkToFit="1"/>
    </xf>
    <xf numFmtId="0" fontId="2" fillId="5" borderId="15" xfId="0" applyFont="1" applyFill="1" applyBorder="1" applyAlignment="1" applyProtection="1">
      <alignment vertical="center" shrinkToFit="1"/>
    </xf>
    <xf numFmtId="0" fontId="17" fillId="5" borderId="15" xfId="0" applyFont="1" applyFill="1" applyBorder="1" applyAlignment="1" applyProtection="1">
      <alignment horizontal="center" vertical="center" shrinkToFit="1"/>
    </xf>
    <xf numFmtId="49" fontId="35" fillId="5" borderId="0" xfId="2" applyNumberFormat="1" applyFont="1" applyFill="1" applyBorder="1" applyAlignment="1" applyProtection="1">
      <alignment vertical="justify" wrapText="1"/>
    </xf>
    <xf numFmtId="49" fontId="1" fillId="5" borderId="0" xfId="2" applyNumberFormat="1" applyFont="1" applyFill="1" applyBorder="1" applyAlignment="1" applyProtection="1">
      <alignment vertical="center"/>
    </xf>
    <xf numFmtId="49" fontId="1" fillId="5" borderId="0" xfId="2" applyNumberFormat="1" applyFont="1" applyFill="1" applyBorder="1" applyAlignment="1" applyProtection="1">
      <alignment vertical="top" wrapText="1"/>
    </xf>
    <xf numFmtId="0" fontId="4" fillId="5" borderId="0" xfId="0" applyFon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horizontal="right" vertical="center"/>
    </xf>
    <xf numFmtId="0" fontId="17" fillId="5" borderId="15" xfId="0" applyFont="1" applyFill="1" applyBorder="1" applyAlignment="1" applyProtection="1">
      <alignment horizontal="left" vertical="center" shrinkToFit="1"/>
    </xf>
    <xf numFmtId="178" fontId="11" fillId="5" borderId="0" xfId="0" applyNumberFormat="1" applyFont="1" applyFill="1" applyBorder="1" applyAlignment="1" applyProtection="1">
      <alignment horizontal="right" vertical="center"/>
    </xf>
    <xf numFmtId="0" fontId="17" fillId="5" borderId="0" xfId="0" applyFont="1" applyFill="1" applyBorder="1" applyAlignment="1" applyProtection="1">
      <alignment horizontal="center" vertical="center" shrinkToFit="1"/>
    </xf>
    <xf numFmtId="0" fontId="0" fillId="5" borderId="8" xfId="0" applyFill="1" applyBorder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186" fontId="4" fillId="5" borderId="0" xfId="1" applyNumberFormat="1" applyFont="1" applyFill="1" applyBorder="1" applyAlignment="1" applyProtection="1">
      <alignment horizontal="right"/>
    </xf>
    <xf numFmtId="188" fontId="11" fillId="5" borderId="0" xfId="1" applyNumberFormat="1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vertical="center" shrinkToFit="1"/>
    </xf>
    <xf numFmtId="190" fontId="4" fillId="5" borderId="0" xfId="1" applyNumberFormat="1" applyFont="1" applyFill="1" applyBorder="1" applyAlignment="1" applyProtection="1">
      <alignment horizontal="right" vertical="center"/>
    </xf>
    <xf numFmtId="189" fontId="4" fillId="5" borderId="0" xfId="1" applyNumberFormat="1" applyFont="1" applyFill="1" applyBorder="1" applyAlignment="1" applyProtection="1">
      <alignment horizontal="left" vertical="center"/>
    </xf>
    <xf numFmtId="0" fontId="0" fillId="5" borderId="21" xfId="0" applyFill="1" applyBorder="1" applyProtection="1">
      <alignment vertical="center"/>
    </xf>
    <xf numFmtId="38" fontId="4" fillId="5" borderId="17" xfId="2" applyFont="1" applyFill="1" applyBorder="1" applyAlignment="1" applyProtection="1">
      <alignment horizontal="center" vertical="center"/>
    </xf>
    <xf numFmtId="190" fontId="4" fillId="5" borderId="17" xfId="1" applyNumberFormat="1" applyFont="1" applyFill="1" applyBorder="1" applyAlignment="1" applyProtection="1">
      <alignment horizontal="right" vertical="center"/>
    </xf>
    <xf numFmtId="189" fontId="4" fillId="5" borderId="17" xfId="1" applyNumberFormat="1" applyFont="1" applyFill="1" applyBorder="1" applyAlignment="1" applyProtection="1">
      <alignment horizontal="left" vertical="center"/>
    </xf>
    <xf numFmtId="0" fontId="0" fillId="5" borderId="17" xfId="0" applyFill="1" applyBorder="1" applyProtection="1">
      <alignment vertical="center"/>
    </xf>
    <xf numFmtId="0" fontId="4" fillId="5" borderId="17" xfId="0" applyFont="1" applyFill="1" applyBorder="1" applyAlignment="1" applyProtection="1">
      <alignment horizontal="right" vertical="center"/>
    </xf>
    <xf numFmtId="186" fontId="4" fillId="5" borderId="17" xfId="1" applyNumberFormat="1" applyFont="1" applyFill="1" applyBorder="1" applyAlignment="1" applyProtection="1">
      <alignment horizontal="right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Protection="1">
      <alignment vertical="center"/>
    </xf>
    <xf numFmtId="0" fontId="16" fillId="5" borderId="0" xfId="0" applyFont="1" applyFill="1" applyBorder="1" applyAlignment="1" applyProtection="1">
      <alignment horizontal="right" vertical="center"/>
    </xf>
    <xf numFmtId="189" fontId="4" fillId="5" borderId="0" xfId="0" applyNumberFormat="1" applyFont="1" applyFill="1" applyBorder="1" applyAlignment="1" applyProtection="1">
      <alignment horizontal="center" vertical="center"/>
    </xf>
    <xf numFmtId="38" fontId="4" fillId="5" borderId="0" xfId="2" applyFont="1" applyFill="1" applyBorder="1" applyAlignment="1" applyProtection="1">
      <alignment horizontal="left" vertical="center" shrinkToFit="1"/>
    </xf>
    <xf numFmtId="190" fontId="4" fillId="5" borderId="0" xfId="1" applyNumberFormat="1" applyFont="1" applyFill="1" applyBorder="1" applyAlignment="1" applyProtection="1">
      <alignment horizontal="center" vertical="center"/>
    </xf>
    <xf numFmtId="0" fontId="4" fillId="5" borderId="17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shrinkToFit="1"/>
    </xf>
    <xf numFmtId="180" fontId="5" fillId="0" borderId="12" xfId="0" applyNumberFormat="1" applyFont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0" fillId="0" borderId="0" xfId="0" quotePrefix="1" applyProtection="1">
      <alignment vertical="center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vertical="top" wrapText="1"/>
    </xf>
    <xf numFmtId="0" fontId="4" fillId="5" borderId="15" xfId="0" applyFont="1" applyFill="1" applyBorder="1" applyAlignment="1" applyProtection="1">
      <alignment horizontal="left" vertical="center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left" vertical="center" wrapText="1"/>
    </xf>
    <xf numFmtId="0" fontId="4" fillId="5" borderId="15" xfId="0" applyFont="1" applyFill="1" applyBorder="1" applyAlignment="1" applyProtection="1">
      <alignment vertical="top" wrapText="1"/>
    </xf>
    <xf numFmtId="0" fontId="38" fillId="5" borderId="2" xfId="0" applyFont="1" applyFill="1" applyBorder="1" applyAlignment="1" applyProtection="1">
      <alignment horizontal="center" vertical="center"/>
    </xf>
    <xf numFmtId="0" fontId="39" fillId="5" borderId="0" xfId="0" applyFont="1" applyFill="1" applyBorder="1" applyAlignment="1" applyProtection="1">
      <alignment horizontal="center" vertical="center"/>
    </xf>
    <xf numFmtId="187" fontId="39" fillId="5" borderId="0" xfId="0" applyNumberFormat="1" applyFont="1" applyFill="1" applyBorder="1" applyAlignment="1" applyProtection="1">
      <alignment horizontal="center" vertical="center"/>
    </xf>
    <xf numFmtId="194" fontId="39" fillId="5" borderId="0" xfId="0" applyNumberFormat="1" applyFont="1" applyFill="1" applyBorder="1" applyAlignment="1" applyProtection="1">
      <alignment horizontal="center" vertical="center"/>
    </xf>
    <xf numFmtId="178" fontId="39" fillId="5" borderId="0" xfId="0" applyNumberFormat="1" applyFont="1" applyFill="1" applyBorder="1" applyAlignment="1" applyProtection="1">
      <alignment horizontal="center" vertical="center"/>
    </xf>
    <xf numFmtId="0" fontId="40" fillId="5" borderId="8" xfId="0" applyFont="1" applyFill="1" applyBorder="1" applyAlignment="1" applyProtection="1">
      <alignment horizontal="right" vertical="center"/>
    </xf>
    <xf numFmtId="0" fontId="40" fillId="0" borderId="8" xfId="0" applyFont="1" applyFill="1" applyBorder="1" applyAlignment="1" applyProtection="1">
      <alignment horizontal="right" vertical="center"/>
    </xf>
    <xf numFmtId="178" fontId="42" fillId="5" borderId="0" xfId="0" applyNumberFormat="1" applyFont="1" applyFill="1" applyBorder="1" applyAlignment="1" applyProtection="1">
      <alignment horizontal="right" vertical="center"/>
    </xf>
    <xf numFmtId="178" fontId="43" fillId="5" borderId="0" xfId="0" applyNumberFormat="1" applyFont="1" applyFill="1" applyBorder="1" applyAlignment="1" applyProtection="1">
      <alignment horizontal="right" vertical="center"/>
    </xf>
    <xf numFmtId="186" fontId="42" fillId="5" borderId="0" xfId="1" applyNumberFormat="1" applyFont="1" applyFill="1" applyBorder="1" applyAlignment="1" applyProtection="1">
      <alignment horizontal="right"/>
    </xf>
    <xf numFmtId="49" fontId="44" fillId="5" borderId="0" xfId="2" applyNumberFormat="1" applyFont="1" applyFill="1" applyBorder="1" applyAlignment="1" applyProtection="1">
      <alignment horizontal="left" vertical="justify" wrapText="1"/>
    </xf>
    <xf numFmtId="194" fontId="0" fillId="0" borderId="2" xfId="0" applyNumberFormat="1" applyBorder="1" applyAlignment="1" applyProtection="1">
      <alignment horizontal="center" vertical="center"/>
    </xf>
    <xf numFmtId="194" fontId="0" fillId="0" borderId="2" xfId="0" applyNumberFormat="1" applyBorder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 wrapText="1"/>
    </xf>
    <xf numFmtId="0" fontId="0" fillId="5" borderId="33" xfId="0" applyFill="1" applyBorder="1" applyAlignment="1" applyProtection="1">
      <alignment horizontal="center" vertical="center" wrapText="1"/>
    </xf>
    <xf numFmtId="0" fontId="12" fillId="5" borderId="34" xfId="0" applyFont="1" applyFill="1" applyBorder="1" applyAlignment="1" applyProtection="1">
      <alignment horizontal="center" vertical="top"/>
    </xf>
    <xf numFmtId="0" fontId="0" fillId="5" borderId="34" xfId="0" applyFill="1" applyBorder="1" applyAlignment="1" applyProtection="1">
      <alignment vertical="center"/>
    </xf>
    <xf numFmtId="0" fontId="0" fillId="5" borderId="35" xfId="0" applyFill="1" applyBorder="1" applyAlignment="1" applyProtection="1">
      <alignment vertical="center"/>
    </xf>
    <xf numFmtId="0" fontId="4" fillId="5" borderId="19" xfId="0" applyFont="1" applyFill="1" applyBorder="1" applyAlignment="1" applyProtection="1">
      <alignment horizontal="center" vertical="center" shrinkToFit="1"/>
    </xf>
    <xf numFmtId="0" fontId="4" fillId="5" borderId="10" xfId="0" applyFont="1" applyFill="1" applyBorder="1" applyAlignment="1" applyProtection="1">
      <alignment horizontal="center" vertical="center" shrinkToFit="1"/>
    </xf>
    <xf numFmtId="0" fontId="4" fillId="5" borderId="36" xfId="0" applyFont="1" applyFill="1" applyBorder="1" applyAlignment="1" applyProtection="1">
      <alignment horizontal="center" vertical="center" shrinkToFit="1"/>
    </xf>
    <xf numFmtId="0" fontId="7" fillId="5" borderId="37" xfId="0" applyFont="1" applyFill="1" applyBorder="1" applyAlignment="1" applyProtection="1">
      <alignment horizontal="center" vertical="center" shrinkToFit="1"/>
    </xf>
    <xf numFmtId="0" fontId="7" fillId="5" borderId="38" xfId="0" applyFont="1" applyFill="1" applyBorder="1" applyAlignment="1" applyProtection="1">
      <alignment horizontal="center" vertical="center" shrinkToFit="1"/>
    </xf>
    <xf numFmtId="0" fontId="7" fillId="5" borderId="39" xfId="0" applyFont="1" applyFill="1" applyBorder="1" applyAlignment="1" applyProtection="1">
      <alignment horizontal="center" vertical="center" shrinkToFit="1"/>
    </xf>
    <xf numFmtId="0" fontId="7" fillId="5" borderId="40" xfId="0" applyFont="1" applyFill="1" applyBorder="1" applyAlignment="1" applyProtection="1">
      <alignment horizontal="center" vertical="center" shrinkToFit="1"/>
    </xf>
    <xf numFmtId="0" fontId="4" fillId="5" borderId="27" xfId="0" applyFont="1" applyFill="1" applyBorder="1" applyAlignment="1" applyProtection="1">
      <alignment horizontal="center" vertical="center" shrinkToFit="1"/>
    </xf>
    <xf numFmtId="178" fontId="12" fillId="5" borderId="24" xfId="0" applyNumberFormat="1" applyFont="1" applyFill="1" applyBorder="1" applyAlignment="1" applyProtection="1">
      <alignment horizontal="center" vertical="center"/>
    </xf>
    <xf numFmtId="0" fontId="17" fillId="5" borderId="43" xfId="0" applyFont="1" applyFill="1" applyBorder="1" applyAlignment="1" applyProtection="1">
      <alignment horizontal="center" vertical="center" wrapText="1" shrinkToFit="1"/>
    </xf>
    <xf numFmtId="191" fontId="17" fillId="5" borderId="24" xfId="0" applyNumberFormat="1" applyFont="1" applyFill="1" applyBorder="1" applyAlignment="1" applyProtection="1">
      <alignment horizontal="center" vertical="center" wrapText="1" shrinkToFit="1"/>
    </xf>
    <xf numFmtId="191" fontId="17" fillId="5" borderId="28" xfId="0" applyNumberFormat="1" applyFont="1" applyFill="1" applyBorder="1" applyAlignment="1" applyProtection="1">
      <alignment horizontal="center" vertical="center" wrapText="1" shrinkToFit="1"/>
    </xf>
    <xf numFmtId="178" fontId="4" fillId="5" borderId="19" xfId="0" applyNumberFormat="1" applyFont="1" applyFill="1" applyBorder="1" applyAlignment="1" applyProtection="1">
      <alignment horizontal="center" vertical="center" shrinkToFit="1"/>
    </xf>
    <xf numFmtId="178" fontId="4" fillId="5" borderId="10" xfId="0" applyNumberFormat="1" applyFont="1" applyFill="1" applyBorder="1" applyAlignment="1" applyProtection="1">
      <alignment horizontal="center" vertical="center" shrinkToFit="1"/>
    </xf>
    <xf numFmtId="0" fontId="4" fillId="5" borderId="44" xfId="0" applyFont="1" applyFill="1" applyBorder="1" applyAlignment="1" applyProtection="1">
      <alignment vertical="center"/>
    </xf>
    <xf numFmtId="0" fontId="4" fillId="5" borderId="22" xfId="0" applyFont="1" applyFill="1" applyBorder="1" applyAlignment="1" applyProtection="1">
      <alignment vertical="center"/>
    </xf>
    <xf numFmtId="0" fontId="7" fillId="5" borderId="39" xfId="0" applyFont="1" applyFill="1" applyBorder="1" applyAlignment="1" applyProtection="1">
      <alignment vertical="center" shrinkToFit="1"/>
    </xf>
    <xf numFmtId="0" fontId="7" fillId="5" borderId="40" xfId="0" applyFont="1" applyFill="1" applyBorder="1" applyAlignment="1" applyProtection="1">
      <alignment vertical="center" shrinkToFit="1"/>
    </xf>
    <xf numFmtId="0" fontId="0" fillId="5" borderId="0" xfId="0" applyFont="1" applyFill="1" applyBorder="1" applyAlignment="1" applyProtection="1">
      <alignment horizontal="left" vertical="center"/>
    </xf>
    <xf numFmtId="0" fontId="0" fillId="5" borderId="45" xfId="0" applyFont="1" applyFill="1" applyBorder="1" applyAlignment="1" applyProtection="1">
      <alignment vertical="center" wrapText="1" shrinkToFit="1"/>
    </xf>
    <xf numFmtId="0" fontId="0" fillId="5" borderId="46" xfId="0" applyFont="1" applyFill="1" applyBorder="1" applyAlignment="1" applyProtection="1">
      <alignment vertical="center" shrinkToFit="1"/>
    </xf>
    <xf numFmtId="0" fontId="0" fillId="5" borderId="0" xfId="0" applyFill="1" applyProtection="1">
      <alignment vertical="center"/>
    </xf>
    <xf numFmtId="0" fontId="4" fillId="5" borderId="17" xfId="0" applyFont="1" applyFill="1" applyBorder="1" applyAlignment="1" applyProtection="1">
      <alignment vertical="center" wrapText="1"/>
    </xf>
    <xf numFmtId="0" fontId="4" fillId="0" borderId="0" xfId="0" applyFont="1" applyFill="1" applyBorder="1" applyProtection="1">
      <alignment vertical="center"/>
    </xf>
    <xf numFmtId="0" fontId="4" fillId="5" borderId="47" xfId="0" applyFont="1" applyFill="1" applyBorder="1" applyProtection="1">
      <alignment vertical="center"/>
    </xf>
    <xf numFmtId="0" fontId="4" fillId="5" borderId="12" xfId="0" applyFont="1" applyFill="1" applyBorder="1" applyProtection="1">
      <alignment vertical="center"/>
    </xf>
    <xf numFmtId="0" fontId="4" fillId="5" borderId="13" xfId="0" applyFont="1" applyFill="1" applyBorder="1" applyProtection="1">
      <alignment vertical="center"/>
    </xf>
    <xf numFmtId="0" fontId="4" fillId="5" borderId="15" xfId="0" applyFont="1" applyFill="1" applyBorder="1" applyAlignment="1" applyProtection="1">
      <alignment vertical="center" wrapText="1"/>
    </xf>
    <xf numFmtId="0" fontId="4" fillId="5" borderId="0" xfId="0" quotePrefix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Protection="1">
      <alignment vertical="center"/>
    </xf>
    <xf numFmtId="0" fontId="16" fillId="5" borderId="0" xfId="0" applyFont="1" applyFill="1" applyBorder="1" applyAlignment="1" applyProtection="1">
      <alignment vertical="top"/>
    </xf>
    <xf numFmtId="0" fontId="15" fillId="5" borderId="0" xfId="0" applyFont="1" applyFill="1" applyBorder="1" applyAlignment="1" applyProtection="1">
      <alignment vertical="top"/>
    </xf>
    <xf numFmtId="0" fontId="16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176" fontId="5" fillId="5" borderId="0" xfId="0" applyNumberFormat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0" xfId="0" applyFont="1" applyFill="1" applyBorder="1" applyProtection="1">
      <alignment vertical="center"/>
    </xf>
    <xf numFmtId="0" fontId="17" fillId="5" borderId="8" xfId="0" applyFont="1" applyFill="1" applyBorder="1" applyAlignment="1" applyProtection="1">
      <alignment horizontal="left" vertical="center" shrinkToFit="1"/>
    </xf>
    <xf numFmtId="0" fontId="17" fillId="5" borderId="0" xfId="0" applyFont="1" applyFill="1" applyBorder="1" applyAlignment="1" applyProtection="1">
      <alignment horizontal="center" vertical="center"/>
    </xf>
    <xf numFmtId="0" fontId="0" fillId="5" borderId="15" xfId="0" applyFill="1" applyBorder="1" applyProtection="1">
      <alignment vertical="center"/>
    </xf>
    <xf numFmtId="10" fontId="17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right" vertical="center"/>
    </xf>
    <xf numFmtId="180" fontId="5" fillId="5" borderId="12" xfId="0" applyNumberFormat="1" applyFont="1" applyFill="1" applyBorder="1" applyAlignment="1" applyProtection="1">
      <alignment horizontal="center" vertical="center"/>
    </xf>
    <xf numFmtId="10" fontId="4" fillId="5" borderId="0" xfId="0" applyNumberFormat="1" applyFont="1" applyFill="1" applyBorder="1" applyAlignment="1" applyProtection="1">
      <alignment horizontal="right" vertical="center"/>
    </xf>
    <xf numFmtId="0" fontId="4" fillId="5" borderId="0" xfId="0" quotePrefix="1" applyFont="1" applyFill="1" applyBorder="1" applyAlignment="1" applyProtection="1">
      <alignment horizontal="center" vertical="center"/>
    </xf>
    <xf numFmtId="0" fontId="0" fillId="5" borderId="18" xfId="0" applyFill="1" applyBorder="1" applyProtection="1">
      <alignment vertical="center"/>
    </xf>
    <xf numFmtId="0" fontId="5" fillId="5" borderId="8" xfId="0" applyFont="1" applyFill="1" applyBorder="1" applyProtection="1">
      <alignment vertical="center"/>
    </xf>
    <xf numFmtId="176" fontId="4" fillId="5" borderId="0" xfId="0" applyNumberFormat="1" applyFont="1" applyFill="1" applyBorder="1" applyProtection="1">
      <alignment vertical="center"/>
    </xf>
    <xf numFmtId="0" fontId="4" fillId="5" borderId="0" xfId="0" applyFont="1" applyFill="1" applyBorder="1" applyAlignment="1" applyProtection="1">
      <alignment vertical="justify" wrapText="1"/>
    </xf>
    <xf numFmtId="0" fontId="0" fillId="5" borderId="0" xfId="0" applyFont="1" applyFill="1" applyBorder="1" applyAlignment="1" applyProtection="1">
      <alignment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Protection="1">
      <alignment vertical="center"/>
    </xf>
    <xf numFmtId="0" fontId="29" fillId="5" borderId="0" xfId="0" applyFont="1" applyFill="1" applyBorder="1" applyAlignment="1" applyProtection="1">
      <alignment horizontal="right" vertical="center"/>
    </xf>
    <xf numFmtId="0" fontId="46" fillId="5" borderId="2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 shrinkToFit="1"/>
    </xf>
    <xf numFmtId="0" fontId="4" fillId="5" borderId="17" xfId="0" quotePrefix="1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vertical="center"/>
    </xf>
    <xf numFmtId="0" fontId="15" fillId="5" borderId="8" xfId="0" applyFont="1" applyFill="1" applyBorder="1" applyAlignment="1" applyProtection="1">
      <alignment vertical="center"/>
    </xf>
    <xf numFmtId="0" fontId="16" fillId="5" borderId="0" xfId="0" applyFont="1" applyFill="1" applyBorder="1" applyProtection="1">
      <alignment vertical="center"/>
    </xf>
    <xf numFmtId="0" fontId="15" fillId="5" borderId="0" xfId="0" applyFont="1" applyFill="1" applyBorder="1" applyProtection="1">
      <alignment vertical="center"/>
    </xf>
    <xf numFmtId="0" fontId="4" fillId="5" borderId="15" xfId="0" applyFont="1" applyFill="1" applyBorder="1" applyAlignment="1" applyProtection="1">
      <alignment vertical="center" shrinkToFit="1"/>
    </xf>
    <xf numFmtId="0" fontId="17" fillId="5" borderId="15" xfId="0" applyFont="1" applyFill="1" applyBorder="1" applyAlignment="1" applyProtection="1">
      <alignment vertical="center" shrinkToFit="1"/>
    </xf>
    <xf numFmtId="0" fontId="17" fillId="5" borderId="15" xfId="0" applyFont="1" applyFill="1" applyBorder="1" applyProtection="1">
      <alignment vertical="center"/>
    </xf>
    <xf numFmtId="0" fontId="0" fillId="5" borderId="15" xfId="0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right" vertical="center"/>
    </xf>
    <xf numFmtId="186" fontId="5" fillId="5" borderId="0" xfId="0" applyNumberFormat="1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vertical="distributed" wrapText="1"/>
    </xf>
    <xf numFmtId="38" fontId="4" fillId="4" borderId="6" xfId="2" applyFont="1" applyFill="1" applyBorder="1" applyAlignment="1" applyProtection="1">
      <alignment horizontal="center" vertical="center" shrinkToFit="1"/>
      <protection locked="0"/>
    </xf>
    <xf numFmtId="38" fontId="4" fillId="4" borderId="7" xfId="2" applyFont="1" applyFill="1" applyBorder="1" applyAlignment="1" applyProtection="1">
      <alignment horizontal="center" vertical="center" shrinkToFit="1"/>
      <protection locked="0"/>
    </xf>
    <xf numFmtId="184" fontId="4" fillId="5" borderId="0" xfId="0" applyNumberFormat="1" applyFont="1" applyFill="1" applyBorder="1" applyAlignment="1" applyProtection="1">
      <alignment horizontal="center" vertical="center"/>
    </xf>
    <xf numFmtId="9" fontId="0" fillId="5" borderId="0" xfId="0" applyNumberForma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 shrinkToFit="1"/>
    </xf>
    <xf numFmtId="0" fontId="27" fillId="5" borderId="0" xfId="0" applyFont="1" applyFill="1" applyBorder="1" applyProtection="1">
      <alignment vertical="center"/>
    </xf>
    <xf numFmtId="0" fontId="17" fillId="5" borderId="8" xfId="0" applyFont="1" applyFill="1" applyBorder="1" applyAlignment="1" applyProtection="1">
      <alignment vertical="center"/>
    </xf>
    <xf numFmtId="0" fontId="33" fillId="5" borderId="0" xfId="0" applyFont="1" applyFill="1" applyBorder="1" applyAlignment="1" applyProtection="1">
      <alignment horizontal="right" vertical="center"/>
    </xf>
    <xf numFmtId="0" fontId="6" fillId="5" borderId="0" xfId="0" applyFont="1" applyFill="1" applyBorder="1" applyAlignment="1" applyProtection="1">
      <alignment horizontal="right" vertical="center"/>
    </xf>
    <xf numFmtId="0" fontId="15" fillId="5" borderId="0" xfId="0" applyFont="1" applyFill="1" applyBorder="1" applyAlignment="1" applyProtection="1">
      <alignment vertical="center"/>
    </xf>
    <xf numFmtId="0" fontId="0" fillId="5" borderId="15" xfId="0" applyFont="1" applyFill="1" applyBorder="1" applyAlignment="1" applyProtection="1">
      <alignment vertical="center"/>
    </xf>
    <xf numFmtId="0" fontId="0" fillId="5" borderId="8" xfId="0" applyFont="1" applyFill="1" applyBorder="1" applyProtection="1">
      <alignment vertical="center"/>
    </xf>
    <xf numFmtId="0" fontId="4" fillId="5" borderId="17" xfId="0" applyFont="1" applyFill="1" applyBorder="1" applyAlignment="1" applyProtection="1">
      <alignment horizontal="left" vertical="center"/>
    </xf>
    <xf numFmtId="0" fontId="5" fillId="5" borderId="17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right" vertical="center"/>
    </xf>
    <xf numFmtId="186" fontId="5" fillId="5" borderId="17" xfId="0" applyNumberFormat="1" applyFont="1" applyFill="1" applyBorder="1" applyAlignment="1" applyProtection="1">
      <alignment horizontal="right" vertical="center"/>
    </xf>
    <xf numFmtId="49" fontId="49" fillId="5" borderId="0" xfId="2" applyNumberFormat="1" applyFont="1" applyFill="1" applyBorder="1" applyAlignment="1" applyProtection="1">
      <alignment horizontal="left" vertical="center"/>
    </xf>
    <xf numFmtId="0" fontId="4" fillId="5" borderId="0" xfId="0" quotePrefix="1" applyFont="1" applyFill="1" applyBorder="1" applyAlignment="1" applyProtection="1">
      <alignment horizontal="left" vertical="center"/>
    </xf>
    <xf numFmtId="0" fontId="0" fillId="5" borderId="15" xfId="0" applyFont="1" applyFill="1" applyBorder="1" applyProtection="1">
      <alignment vertical="center"/>
    </xf>
    <xf numFmtId="0" fontId="8" fillId="5" borderId="0" xfId="0" applyFont="1" applyFill="1" applyBorder="1" applyProtection="1">
      <alignment vertical="center"/>
    </xf>
    <xf numFmtId="0" fontId="0" fillId="5" borderId="21" xfId="0" applyFont="1" applyFill="1" applyBorder="1" applyProtection="1">
      <alignment vertical="center"/>
    </xf>
    <xf numFmtId="0" fontId="0" fillId="5" borderId="17" xfId="0" applyFont="1" applyFill="1" applyBorder="1" applyProtection="1">
      <alignment vertical="center"/>
    </xf>
    <xf numFmtId="0" fontId="0" fillId="5" borderId="18" xfId="0" applyFont="1" applyFill="1" applyBorder="1" applyProtection="1">
      <alignment vertical="center"/>
    </xf>
    <xf numFmtId="0" fontId="4" fillId="5" borderId="0" xfId="0" applyFont="1" applyFill="1" applyBorder="1" applyAlignment="1" applyProtection="1">
      <alignment vertical="top"/>
    </xf>
    <xf numFmtId="177" fontId="16" fillId="5" borderId="0" xfId="0" applyNumberFormat="1" applyFont="1" applyFill="1" applyBorder="1" applyAlignment="1" applyProtection="1">
      <alignment horizontal="right" vertical="center"/>
    </xf>
    <xf numFmtId="177" fontId="12" fillId="5" borderId="0" xfId="0" applyNumberFormat="1" applyFont="1" applyFill="1" applyBorder="1" applyAlignment="1" applyProtection="1">
      <alignment horizontal="right" vertical="center"/>
    </xf>
    <xf numFmtId="178" fontId="6" fillId="5" borderId="0" xfId="0" applyNumberFormat="1" applyFont="1" applyFill="1" applyBorder="1" applyProtection="1">
      <alignment vertical="center"/>
    </xf>
    <xf numFmtId="0" fontId="6" fillId="5" borderId="0" xfId="0" applyFont="1" applyFill="1" applyBorder="1" applyProtection="1">
      <alignment vertical="center"/>
    </xf>
    <xf numFmtId="49" fontId="37" fillId="5" borderId="0" xfId="2" applyNumberFormat="1" applyFont="1" applyFill="1" applyBorder="1" applyAlignment="1" applyProtection="1">
      <alignment horizontal="left" vertical="center" shrinkToFit="1"/>
    </xf>
    <xf numFmtId="0" fontId="4" fillId="0" borderId="42" xfId="0" applyFont="1" applyBorder="1" applyAlignment="1" applyProtection="1">
      <alignment horizontal="left" vertical="center" shrinkToFit="1"/>
    </xf>
    <xf numFmtId="194" fontId="0" fillId="0" borderId="43" xfId="0" applyNumberFormat="1" applyBorder="1" applyAlignment="1" applyProtection="1">
      <alignment horizontal="center" vertical="center"/>
    </xf>
    <xf numFmtId="194" fontId="0" fillId="0" borderId="0" xfId="0" applyNumberFormat="1" applyBorder="1" applyAlignment="1" applyProtection="1">
      <alignment horizontal="center" vertical="center"/>
    </xf>
    <xf numFmtId="0" fontId="17" fillId="0" borderId="26" xfId="0" applyFont="1" applyFill="1" applyBorder="1" applyAlignment="1" applyProtection="1">
      <alignment vertical="center" shrinkToFit="1"/>
    </xf>
    <xf numFmtId="0" fontId="17" fillId="0" borderId="46" xfId="0" applyFont="1" applyFill="1" applyBorder="1" applyAlignment="1" applyProtection="1">
      <alignment vertical="center" shrinkToFit="1"/>
    </xf>
    <xf numFmtId="0" fontId="50" fillId="0" borderId="43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51" fillId="5" borderId="19" xfId="0" applyFont="1" applyFill="1" applyBorder="1" applyAlignment="1" applyProtection="1">
      <alignment horizontal="center" vertical="center"/>
    </xf>
    <xf numFmtId="0" fontId="51" fillId="5" borderId="10" xfId="0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/>
    </xf>
    <xf numFmtId="178" fontId="51" fillId="5" borderId="19" xfId="0" applyNumberFormat="1" applyFont="1" applyFill="1" applyBorder="1" applyAlignment="1" applyProtection="1">
      <alignment horizontal="center" vertical="center"/>
    </xf>
    <xf numFmtId="178" fontId="51" fillId="5" borderId="10" xfId="0" applyNumberFormat="1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 applyProtection="1">
      <alignment horizontal="right" vertical="center"/>
    </xf>
    <xf numFmtId="0" fontId="55" fillId="5" borderId="0" xfId="0" applyFont="1" applyFill="1" applyBorder="1" applyAlignment="1" applyProtection="1">
      <alignment horizontal="right" vertical="top" wrapText="1"/>
    </xf>
    <xf numFmtId="49" fontId="53" fillId="5" borderId="0" xfId="2" applyNumberFormat="1" applyFont="1" applyFill="1" applyBorder="1" applyAlignment="1" applyProtection="1">
      <alignment horizontal="right" vertical="center" wrapText="1"/>
    </xf>
    <xf numFmtId="49" fontId="55" fillId="5" borderId="0" xfId="2" applyNumberFormat="1" applyFont="1" applyFill="1" applyBorder="1" applyAlignment="1" applyProtection="1">
      <alignment horizontal="right" vertical="center" wrapText="1"/>
    </xf>
    <xf numFmtId="0" fontId="55" fillId="5" borderId="0" xfId="0" applyFont="1" applyFill="1" applyBorder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56" fillId="5" borderId="0" xfId="0" applyFont="1" applyFill="1" applyBorder="1" applyProtection="1">
      <alignment vertical="center"/>
    </xf>
    <xf numFmtId="0" fontId="55" fillId="5" borderId="0" xfId="0" applyFont="1" applyFill="1" applyBorder="1" applyAlignment="1" applyProtection="1">
      <alignment horizontal="center" vertical="center"/>
    </xf>
    <xf numFmtId="49" fontId="55" fillId="5" borderId="0" xfId="2" applyNumberFormat="1" applyFont="1" applyFill="1" applyBorder="1" applyAlignment="1" applyProtection="1">
      <alignment horizontal="left" vertical="justify" wrapText="1"/>
    </xf>
    <xf numFmtId="49" fontId="55" fillId="5" borderId="0" xfId="2" applyNumberFormat="1" applyFont="1" applyFill="1" applyBorder="1" applyAlignment="1" applyProtection="1">
      <alignment horizontal="left" vertical="center" wrapText="1"/>
    </xf>
    <xf numFmtId="0" fontId="53" fillId="5" borderId="0" xfId="0" applyFont="1" applyFill="1" applyBorder="1" applyAlignment="1" applyProtection="1">
      <alignment horizontal="right" vertical="center"/>
    </xf>
    <xf numFmtId="0" fontId="56" fillId="5" borderId="0" xfId="0" applyFont="1" applyFill="1" applyBorder="1" applyAlignment="1" applyProtection="1">
      <alignment horizontal="right" vertical="center"/>
    </xf>
    <xf numFmtId="0" fontId="62" fillId="5" borderId="25" xfId="0" applyFont="1" applyFill="1" applyBorder="1" applyAlignment="1" applyProtection="1">
      <alignment horizontal="right" vertical="center"/>
    </xf>
    <xf numFmtId="0" fontId="62" fillId="5" borderId="41" xfId="0" applyFont="1" applyFill="1" applyBorder="1" applyAlignment="1" applyProtection="1">
      <alignment horizontal="right" vertical="center"/>
    </xf>
    <xf numFmtId="176" fontId="56" fillId="5" borderId="0" xfId="0" applyNumberFormat="1" applyFont="1" applyFill="1" applyBorder="1" applyAlignment="1" applyProtection="1">
      <alignment horizontal="right" vertical="top"/>
    </xf>
    <xf numFmtId="177" fontId="53" fillId="5" borderId="0" xfId="0" applyNumberFormat="1" applyFont="1" applyFill="1" applyBorder="1" applyAlignment="1" applyProtection="1">
      <alignment horizontal="right" vertical="center"/>
    </xf>
    <xf numFmtId="0" fontId="67" fillId="5" borderId="0" xfId="0" applyFont="1" applyFill="1" applyBorder="1" applyProtection="1">
      <alignment vertical="center"/>
    </xf>
    <xf numFmtId="0" fontId="53" fillId="5" borderId="0" xfId="0" applyFont="1" applyFill="1" applyBorder="1" applyProtection="1">
      <alignment vertical="center"/>
    </xf>
    <xf numFmtId="0" fontId="58" fillId="5" borderId="0" xfId="0" applyFont="1" applyFill="1" applyBorder="1" applyAlignment="1" applyProtection="1">
      <alignment horizontal="right" vertical="center"/>
    </xf>
    <xf numFmtId="0" fontId="51" fillId="0" borderId="2" xfId="0" applyFont="1" applyFill="1" applyBorder="1" applyAlignment="1" applyProtection="1">
      <alignment horizontal="center" vertical="center"/>
    </xf>
    <xf numFmtId="178" fontId="51" fillId="0" borderId="2" xfId="0" applyNumberFormat="1" applyFont="1" applyFill="1" applyBorder="1" applyAlignment="1" applyProtection="1">
      <alignment horizontal="center" vertical="center"/>
    </xf>
    <xf numFmtId="0" fontId="51" fillId="0" borderId="2" xfId="0" applyFont="1" applyFill="1" applyBorder="1" applyAlignment="1" applyProtection="1">
      <alignment horizontal="center" vertical="center" wrapText="1"/>
    </xf>
    <xf numFmtId="0" fontId="51" fillId="0" borderId="19" xfId="0" applyFont="1" applyFill="1" applyBorder="1" applyAlignment="1" applyProtection="1">
      <alignment horizontal="center" vertical="center" wrapText="1"/>
    </xf>
    <xf numFmtId="0" fontId="51" fillId="0" borderId="10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alignment vertical="center"/>
    </xf>
    <xf numFmtId="0" fontId="4" fillId="0" borderId="0" xfId="0" quotePrefix="1" applyFont="1" applyProtection="1">
      <alignment vertical="center"/>
    </xf>
    <xf numFmtId="49" fontId="35" fillId="5" borderId="15" xfId="2" applyNumberFormat="1" applyFont="1" applyFill="1" applyBorder="1" applyAlignment="1" applyProtection="1">
      <alignment vertical="justify" wrapText="1"/>
    </xf>
    <xf numFmtId="0" fontId="17" fillId="0" borderId="1" xfId="0" applyFont="1" applyBorder="1" applyAlignment="1" applyProtection="1">
      <alignment horizontal="center" vertical="center" shrinkToFit="1"/>
    </xf>
    <xf numFmtId="0" fontId="4" fillId="7" borderId="25" xfId="0" applyFont="1" applyFill="1" applyBorder="1" applyAlignment="1" applyProtection="1">
      <alignment horizontal="centerContinuous" vertical="center"/>
    </xf>
    <xf numFmtId="0" fontId="4" fillId="7" borderId="24" xfId="0" applyFont="1" applyFill="1" applyBorder="1" applyAlignment="1" applyProtection="1">
      <alignment horizontal="centerContinuous" vertical="center"/>
    </xf>
    <xf numFmtId="0" fontId="4" fillId="7" borderId="28" xfId="0" applyFont="1" applyFill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4" fillId="0" borderId="89" xfId="0" applyFont="1" applyBorder="1" applyAlignment="1" applyProtection="1">
      <alignment horizontal="center" vertical="center" shrinkToFit="1"/>
    </xf>
    <xf numFmtId="38" fontId="4" fillId="4" borderId="90" xfId="2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</xf>
    <xf numFmtId="180" fontId="4" fillId="4" borderId="89" xfId="0" applyNumberFormat="1" applyFont="1" applyFill="1" applyBorder="1" applyAlignment="1" applyProtection="1">
      <alignment horizontal="center" vertical="center" shrinkToFit="1"/>
      <protection locked="0"/>
    </xf>
    <xf numFmtId="180" fontId="4" fillId="4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2" xfId="0" applyNumberFormat="1" applyFont="1" applyFill="1" applyBorder="1" applyAlignment="1" applyProtection="1">
      <alignment vertical="center" shrinkToFit="1"/>
      <protection locked="0"/>
    </xf>
    <xf numFmtId="176" fontId="4" fillId="3" borderId="27" xfId="0" applyNumberFormat="1" applyFont="1" applyFill="1" applyBorder="1" applyAlignment="1" applyProtection="1">
      <alignment vertical="center" shrinkToFit="1"/>
      <protection locked="0"/>
    </xf>
    <xf numFmtId="180" fontId="4" fillId="3" borderId="2" xfId="0" applyNumberFormat="1" applyFont="1" applyFill="1" applyBorder="1" applyAlignment="1" applyProtection="1">
      <alignment vertical="center" shrinkToFit="1"/>
      <protection locked="0"/>
    </xf>
    <xf numFmtId="176" fontId="5" fillId="5" borderId="20" xfId="0" applyNumberFormat="1" applyFont="1" applyFill="1" applyBorder="1" applyAlignment="1" applyProtection="1">
      <alignment vertical="center" shrinkToFit="1"/>
    </xf>
    <xf numFmtId="176" fontId="11" fillId="5" borderId="20" xfId="0" applyNumberFormat="1" applyFont="1" applyFill="1" applyBorder="1" applyAlignment="1" applyProtection="1">
      <alignment horizontal="right" vertical="center" shrinkToFit="1"/>
    </xf>
    <xf numFmtId="186" fontId="5" fillId="5" borderId="20" xfId="0" applyNumberFormat="1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57" fillId="5" borderId="25" xfId="0" applyFont="1" applyFill="1" applyBorder="1" applyAlignment="1" applyProtection="1">
      <alignment horizontal="right" vertical="center" shrinkToFit="1"/>
    </xf>
    <xf numFmtId="180" fontId="48" fillId="5" borderId="23" xfId="0" applyNumberFormat="1" applyFont="1" applyFill="1" applyBorder="1" applyAlignment="1" applyProtection="1">
      <alignment horizontal="left" vertical="center" shrinkToFit="1"/>
    </xf>
    <xf numFmtId="178" fontId="35" fillId="4" borderId="2" xfId="2" applyNumberFormat="1" applyFont="1" applyFill="1" applyBorder="1" applyAlignment="1" applyProtection="1">
      <alignment horizontal="right" vertical="center" shrinkToFit="1"/>
      <protection locked="0"/>
    </xf>
    <xf numFmtId="38" fontId="35" fillId="4" borderId="2" xfId="2" applyFont="1" applyFill="1" applyBorder="1" applyAlignment="1" applyProtection="1">
      <alignment horizontal="right" vertical="center" shrinkToFit="1"/>
      <protection locked="0"/>
    </xf>
    <xf numFmtId="180" fontId="35" fillId="4" borderId="2" xfId="2" applyNumberFormat="1" applyFont="1" applyFill="1" applyBorder="1" applyAlignment="1" applyProtection="1">
      <alignment horizontal="right" vertical="center" shrinkToFit="1"/>
      <protection locked="0"/>
    </xf>
    <xf numFmtId="176" fontId="35" fillId="4" borderId="2" xfId="2" applyNumberFormat="1" applyFont="1" applyFill="1" applyBorder="1" applyAlignment="1" applyProtection="1">
      <alignment horizontal="right" vertical="center" shrinkToFit="1"/>
      <protection locked="0"/>
    </xf>
    <xf numFmtId="179" fontId="35" fillId="0" borderId="2" xfId="2" applyNumberFormat="1" applyFont="1" applyFill="1" applyBorder="1" applyAlignment="1" applyProtection="1">
      <alignment horizontal="right" vertical="center" shrinkToFit="1"/>
    </xf>
    <xf numFmtId="192" fontId="5" fillId="0" borderId="20" xfId="0" applyNumberFormat="1" applyFont="1" applyBorder="1" applyAlignment="1" applyProtection="1">
      <alignment vertical="center" shrinkToFit="1"/>
    </xf>
    <xf numFmtId="192" fontId="11" fillId="0" borderId="20" xfId="0" applyNumberFormat="1" applyFont="1" applyBorder="1" applyAlignment="1" applyProtection="1">
      <alignment horizontal="right" vertical="center" shrinkToFit="1"/>
    </xf>
    <xf numFmtId="186" fontId="5" fillId="0" borderId="20" xfId="0" applyNumberFormat="1" applyFont="1" applyBorder="1" applyAlignment="1" applyProtection="1">
      <alignment horizontal="right" vertical="center" shrinkToFit="1"/>
    </xf>
    <xf numFmtId="38" fontId="4" fillId="5" borderId="43" xfId="2" applyFont="1" applyFill="1" applyBorder="1" applyAlignment="1" applyProtection="1">
      <alignment vertical="center" shrinkToFit="1"/>
    </xf>
    <xf numFmtId="180" fontId="5" fillId="0" borderId="20" xfId="0" applyNumberFormat="1" applyFont="1" applyBorder="1" applyAlignment="1" applyProtection="1">
      <alignment horizontal="right" vertical="center" shrinkToFit="1"/>
    </xf>
    <xf numFmtId="180" fontId="11" fillId="0" borderId="20" xfId="0" applyNumberFormat="1" applyFont="1" applyBorder="1" applyAlignment="1" applyProtection="1">
      <alignment horizontal="right" vertical="center" shrinkToFit="1"/>
    </xf>
    <xf numFmtId="186" fontId="5" fillId="0" borderId="20" xfId="1" applyNumberFormat="1" applyFont="1" applyBorder="1" applyAlignment="1" applyProtection="1">
      <alignment horizontal="center" vertical="center" shrinkToFit="1"/>
    </xf>
    <xf numFmtId="176" fontId="4" fillId="5" borderId="0" xfId="0" applyNumberFormat="1" applyFont="1" applyFill="1" applyBorder="1" applyAlignment="1" applyProtection="1">
      <alignment vertical="center" shrinkToFit="1"/>
    </xf>
    <xf numFmtId="186" fontId="5" fillId="0" borderId="20" xfId="0" applyNumberFormat="1" applyFont="1" applyBorder="1" applyAlignment="1" applyProtection="1">
      <alignment horizontal="center" vertical="center" shrinkToFit="1"/>
    </xf>
    <xf numFmtId="178" fontId="42" fillId="5" borderId="30" xfId="0" applyNumberFormat="1" applyFont="1" applyFill="1" applyBorder="1" applyAlignment="1" applyProtection="1">
      <alignment horizontal="right" vertical="center" shrinkToFit="1"/>
      <protection locked="0"/>
    </xf>
    <xf numFmtId="178" fontId="43" fillId="0" borderId="2" xfId="0" applyNumberFormat="1" applyFont="1" applyFill="1" applyBorder="1" applyAlignment="1" applyProtection="1">
      <alignment horizontal="right" vertical="center" shrinkToFit="1"/>
      <protection locked="0"/>
    </xf>
    <xf numFmtId="193" fontId="42" fillId="0" borderId="20" xfId="1" applyNumberFormat="1" applyFont="1" applyBorder="1" applyAlignment="1" applyProtection="1">
      <alignment horizontal="center" vertical="center" shrinkToFit="1"/>
    </xf>
    <xf numFmtId="176" fontId="44" fillId="5" borderId="30" xfId="2" applyNumberFormat="1" applyFont="1" applyFill="1" applyBorder="1" applyAlignment="1" applyProtection="1">
      <alignment vertical="center" shrinkToFit="1"/>
      <protection locked="0"/>
    </xf>
    <xf numFmtId="178" fontId="44" fillId="5" borderId="30" xfId="2" applyNumberFormat="1" applyFont="1" applyFill="1" applyBorder="1" applyAlignment="1" applyProtection="1">
      <alignment horizontal="right" vertical="center" shrinkToFit="1"/>
      <protection locked="0"/>
    </xf>
    <xf numFmtId="38" fontId="44" fillId="5" borderId="30" xfId="2" applyFont="1" applyFill="1" applyBorder="1" applyAlignment="1" applyProtection="1">
      <alignment horizontal="right" vertical="center" shrinkToFit="1"/>
      <protection locked="0"/>
    </xf>
    <xf numFmtId="180" fontId="44" fillId="5" borderId="30" xfId="2" applyNumberFormat="1" applyFont="1" applyFill="1" applyBorder="1" applyAlignment="1" applyProtection="1">
      <alignment horizontal="right" vertical="center" shrinkToFit="1"/>
      <protection locked="0"/>
    </xf>
    <xf numFmtId="176" fontId="44" fillId="5" borderId="30" xfId="2" applyNumberFormat="1" applyFont="1" applyFill="1" applyBorder="1" applyAlignment="1" applyProtection="1">
      <alignment horizontal="right" vertical="center" shrinkToFit="1"/>
      <protection locked="0"/>
    </xf>
    <xf numFmtId="176" fontId="44" fillId="5" borderId="30" xfId="2" applyNumberFormat="1" applyFont="1" applyFill="1" applyBorder="1" applyAlignment="1" applyProtection="1">
      <alignment horizontal="right" vertical="center" shrinkToFit="1"/>
    </xf>
    <xf numFmtId="178" fontId="39" fillId="0" borderId="30" xfId="0" applyNumberFormat="1" applyFont="1" applyFill="1" applyBorder="1" applyAlignment="1" applyProtection="1">
      <alignment horizontal="right" vertical="center" shrinkToFit="1"/>
    </xf>
    <xf numFmtId="176" fontId="45" fillId="5" borderId="30" xfId="2" applyNumberFormat="1" applyFont="1" applyFill="1" applyBorder="1" applyAlignment="1" applyProtection="1">
      <alignment horizontal="center" vertical="center" shrinkToFit="1"/>
      <protection locked="0"/>
    </xf>
    <xf numFmtId="193" fontId="4" fillId="0" borderId="20" xfId="1" applyNumberFormat="1" applyFont="1" applyBorder="1" applyAlignment="1" applyProtection="1">
      <alignment horizontal="center" vertical="center" shrinkToFit="1"/>
    </xf>
    <xf numFmtId="176" fontId="45" fillId="0" borderId="30" xfId="2" applyNumberFormat="1" applyFont="1" applyFill="1" applyBorder="1" applyAlignment="1" applyProtection="1">
      <alignment horizontal="center" vertical="center" shrinkToFit="1"/>
      <protection locked="0"/>
    </xf>
    <xf numFmtId="178" fontId="4" fillId="4" borderId="2" xfId="0" applyNumberFormat="1" applyFont="1" applyFill="1" applyBorder="1" applyAlignment="1" applyProtection="1">
      <alignment horizontal="right" vertical="center" shrinkToFit="1"/>
      <protection locked="0"/>
    </xf>
    <xf numFmtId="178" fontId="11" fillId="4" borderId="2" xfId="0" applyNumberFormat="1" applyFont="1" applyFill="1" applyBorder="1" applyAlignment="1" applyProtection="1">
      <alignment horizontal="right" vertical="center" shrinkToFit="1"/>
      <protection locked="0"/>
    </xf>
    <xf numFmtId="188" fontId="4" fillId="0" borderId="20" xfId="1" applyNumberFormat="1" applyFont="1" applyBorder="1" applyAlignment="1" applyProtection="1">
      <alignment horizontal="right" vertical="center" shrinkToFit="1"/>
    </xf>
    <xf numFmtId="177" fontId="4" fillId="0" borderId="5" xfId="0" quotePrefix="1" applyNumberFormat="1" applyFont="1" applyFill="1" applyBorder="1" applyAlignment="1" applyProtection="1">
      <alignment horizontal="right" vertical="center" shrinkToFit="1"/>
    </xf>
    <xf numFmtId="177" fontId="11" fillId="0" borderId="20" xfId="0" applyNumberFormat="1" applyFont="1" applyFill="1" applyBorder="1" applyAlignment="1" applyProtection="1">
      <alignment horizontal="right" vertical="center" shrinkToFit="1"/>
    </xf>
    <xf numFmtId="177" fontId="11" fillId="5" borderId="0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 shrinkToFit="1"/>
    </xf>
    <xf numFmtId="192" fontId="5" fillId="0" borderId="20" xfId="0" applyNumberFormat="1" applyFont="1" applyBorder="1" applyAlignment="1" applyProtection="1">
      <alignment horizontal="right" vertical="center" shrinkToFit="1"/>
    </xf>
    <xf numFmtId="180" fontId="6" fillId="5" borderId="19" xfId="0" quotePrefix="1" applyNumberFormat="1" applyFont="1" applyFill="1" applyBorder="1" applyAlignment="1" applyProtection="1">
      <alignment horizontal="right" vertical="center" shrinkToFit="1"/>
    </xf>
    <xf numFmtId="180" fontId="6" fillId="5" borderId="36" xfId="0" quotePrefix="1" applyNumberFormat="1" applyFont="1" applyFill="1" applyBorder="1" applyAlignment="1" applyProtection="1">
      <alignment horizontal="right" vertical="center" shrinkToFit="1"/>
    </xf>
    <xf numFmtId="180" fontId="6" fillId="5" borderId="10" xfId="0" quotePrefix="1" applyNumberFormat="1" applyFont="1" applyFill="1" applyBorder="1" applyAlignment="1" applyProtection="1">
      <alignment horizontal="right" vertical="center" shrinkToFit="1"/>
    </xf>
    <xf numFmtId="176" fontId="6" fillId="5" borderId="2" xfId="0" quotePrefix="1" applyNumberFormat="1" applyFont="1" applyFill="1" applyBorder="1" applyAlignment="1" applyProtection="1">
      <alignment horizontal="right" vertical="center" shrinkToFit="1"/>
    </xf>
    <xf numFmtId="0" fontId="4" fillId="7" borderId="24" xfId="0" applyFont="1" applyFill="1" applyBorder="1" applyAlignment="1" applyProtection="1">
      <alignment horizontal="right" vertical="center"/>
    </xf>
    <xf numFmtId="176" fontId="6" fillId="5" borderId="24" xfId="0" applyNumberFormat="1" applyFont="1" applyFill="1" applyBorder="1" applyAlignment="1" applyProtection="1">
      <alignment horizontal="right" vertical="center"/>
    </xf>
    <xf numFmtId="0" fontId="17" fillId="5" borderId="0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right" vertical="center" shrinkToFit="1"/>
      <protection locked="0"/>
    </xf>
    <xf numFmtId="0" fontId="57" fillId="5" borderId="0" xfId="0" applyFont="1" applyFill="1" applyBorder="1" applyAlignment="1" applyProtection="1">
      <alignment horizontal="right" vertical="center"/>
    </xf>
    <xf numFmtId="195" fontId="6" fillId="5" borderId="19" xfId="2" quotePrefix="1" applyNumberFormat="1" applyFont="1" applyFill="1" applyBorder="1" applyAlignment="1" applyProtection="1">
      <alignment horizontal="right" vertical="center" shrinkToFit="1"/>
    </xf>
    <xf numFmtId="195" fontId="6" fillId="5" borderId="10" xfId="2" quotePrefix="1" applyNumberFormat="1" applyFont="1" applyFill="1" applyBorder="1" applyAlignment="1" applyProtection="1">
      <alignment horizontal="right" vertical="center" shrinkToFit="1"/>
    </xf>
    <xf numFmtId="180" fontId="11" fillId="0" borderId="20" xfId="0" applyNumberFormat="1" applyFont="1" applyFill="1" applyBorder="1" applyAlignment="1" applyProtection="1">
      <alignment horizontal="right" vertical="center" shrinkToFit="1"/>
    </xf>
    <xf numFmtId="195" fontId="6" fillId="5" borderId="19" xfId="2" quotePrefix="1" applyNumberFormat="1" applyFont="1" applyFill="1" applyBorder="1" applyAlignment="1" applyProtection="1">
      <alignment horizontal="right" vertical="center"/>
    </xf>
    <xf numFmtId="195" fontId="6" fillId="5" borderId="10" xfId="2" quotePrefix="1" applyNumberFormat="1" applyFont="1" applyFill="1" applyBorder="1" applyAlignment="1" applyProtection="1">
      <alignment horizontal="right" vertical="center"/>
    </xf>
    <xf numFmtId="196" fontId="6" fillId="0" borderId="19" xfId="2" quotePrefix="1" applyNumberFormat="1" applyFont="1" applyFill="1" applyBorder="1" applyAlignment="1" applyProtection="1">
      <alignment horizontal="right" vertical="center"/>
    </xf>
    <xf numFmtId="196" fontId="6" fillId="0" borderId="10" xfId="2" quotePrefix="1" applyNumberFormat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vertical="center"/>
    </xf>
    <xf numFmtId="0" fontId="4" fillId="5" borderId="24" xfId="0" applyFont="1" applyFill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center" vertical="center" shrinkToFit="1"/>
    </xf>
    <xf numFmtId="0" fontId="0" fillId="5" borderId="0" xfId="0" applyFont="1" applyFill="1" applyBorder="1" applyAlignment="1" applyProtection="1">
      <alignment horizontal="left" vertical="center" wrapText="1"/>
    </xf>
    <xf numFmtId="0" fontId="4" fillId="5" borderId="25" xfId="0" applyFont="1" applyFill="1" applyBorder="1" applyAlignment="1" applyProtection="1">
      <alignment horizontal="center" vertical="center"/>
    </xf>
    <xf numFmtId="0" fontId="7" fillId="5" borderId="41" xfId="0" applyFont="1" applyFill="1" applyBorder="1" applyAlignment="1" applyProtection="1">
      <alignment horizontal="center" vertical="center" shrinkToFit="1"/>
    </xf>
    <xf numFmtId="0" fontId="7" fillId="5" borderId="42" xfId="0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0" fontId="0" fillId="5" borderId="14" xfId="0" applyFont="1" applyFill="1" applyBorder="1" applyAlignment="1" applyProtection="1">
      <alignment horizontal="left" vertical="center"/>
    </xf>
    <xf numFmtId="49" fontId="35" fillId="5" borderId="0" xfId="2" applyNumberFormat="1" applyFont="1" applyFill="1" applyBorder="1" applyAlignment="1" applyProtection="1">
      <alignment horizontal="left" vertical="justify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center" wrapText="1"/>
    </xf>
    <xf numFmtId="38" fontId="4" fillId="5" borderId="0" xfId="2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2" xfId="0" applyFont="1" applyFill="1" applyBorder="1" applyAlignment="1" applyProtection="1">
      <alignment horizontal="center" vertical="center" wrapText="1"/>
    </xf>
    <xf numFmtId="38" fontId="4" fillId="5" borderId="0" xfId="2" applyFont="1" applyFill="1" applyBorder="1" applyAlignment="1" applyProtection="1">
      <alignment horizontal="right" vertical="center" shrinkToFit="1"/>
    </xf>
    <xf numFmtId="0" fontId="3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distributed" wrapText="1"/>
    </xf>
    <xf numFmtId="0" fontId="16" fillId="5" borderId="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5" borderId="0" xfId="0" applyFont="1" applyFill="1" applyBorder="1" applyAlignment="1" applyProtection="1">
      <alignment horizontal="left" vertical="top" wrapText="1"/>
    </xf>
    <xf numFmtId="31" fontId="4" fillId="6" borderId="48" xfId="0" applyNumberFormat="1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center" vertical="center"/>
    </xf>
    <xf numFmtId="185" fontId="4" fillId="5" borderId="24" xfId="0" applyNumberFormat="1" applyFont="1" applyFill="1" applyBorder="1" applyAlignment="1" applyProtection="1">
      <alignment horizontal="center" vertical="center"/>
    </xf>
    <xf numFmtId="0" fontId="4" fillId="6" borderId="31" xfId="0" applyFont="1" applyFill="1" applyBorder="1" applyAlignment="1" applyProtection="1">
      <alignment horizontal="center" vertical="center"/>
    </xf>
    <xf numFmtId="182" fontId="0" fillId="0" borderId="43" xfId="0" applyNumberFormat="1" applyFont="1" applyFill="1" applyBorder="1" applyProtection="1">
      <alignment vertical="center"/>
    </xf>
    <xf numFmtId="182" fontId="0" fillId="0" borderId="9" xfId="0" applyNumberFormat="1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178" fontId="41" fillId="0" borderId="2" xfId="0" applyNumberFormat="1" applyFont="1" applyFill="1" applyBorder="1" applyAlignment="1" applyProtection="1">
      <alignment horizontal="right" vertical="center" shrinkToFit="1"/>
    </xf>
    <xf numFmtId="180" fontId="4" fillId="5" borderId="0" xfId="0" applyNumberFormat="1" applyFont="1" applyFill="1" applyBorder="1" applyAlignment="1" applyProtection="1">
      <alignment horizontal="center" vertical="center"/>
    </xf>
    <xf numFmtId="181" fontId="4" fillId="5" borderId="15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vertical="center" shrinkToFit="1"/>
    </xf>
    <xf numFmtId="178" fontId="4" fillId="5" borderId="2" xfId="0" applyNumberFormat="1" applyFont="1" applyFill="1" applyBorder="1" applyAlignment="1" applyProtection="1">
      <alignment vertical="center" shrinkToFit="1"/>
    </xf>
    <xf numFmtId="178" fontId="4" fillId="5" borderId="0" xfId="0" applyNumberFormat="1" applyFont="1" applyFill="1" applyBorder="1" applyProtection="1">
      <alignment vertical="center"/>
    </xf>
    <xf numFmtId="49" fontId="35" fillId="5" borderId="0" xfId="2" applyNumberFormat="1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 wrapText="1"/>
    </xf>
    <xf numFmtId="49" fontId="4" fillId="5" borderId="0" xfId="2" applyNumberFormat="1" applyFont="1" applyFill="1" applyBorder="1" applyAlignment="1" applyProtection="1">
      <alignment horizontal="left" vertical="center" wrapText="1"/>
    </xf>
    <xf numFmtId="49" fontId="35" fillId="5" borderId="0" xfId="2" applyNumberFormat="1" applyFont="1" applyFill="1" applyBorder="1" applyAlignment="1" applyProtection="1">
      <alignment horizontal="right" vertical="center" wrapText="1"/>
    </xf>
    <xf numFmtId="176" fontId="35" fillId="0" borderId="24" xfId="2" applyNumberFormat="1" applyFont="1" applyFill="1" applyBorder="1" applyAlignment="1" applyProtection="1">
      <alignment horizontal="right" vertical="center" wrapText="1"/>
    </xf>
    <xf numFmtId="176" fontId="35" fillId="0" borderId="0" xfId="2" applyNumberFormat="1" applyFont="1" applyFill="1" applyBorder="1" applyAlignment="1" applyProtection="1">
      <alignment horizontal="right" vertical="center" wrapText="1"/>
    </xf>
    <xf numFmtId="49" fontId="35" fillId="5" borderId="0" xfId="2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vertical="center" shrinkToFit="1"/>
    </xf>
    <xf numFmtId="176" fontId="35" fillId="5" borderId="43" xfId="2" applyNumberFormat="1" applyFont="1" applyFill="1" applyBorder="1" applyAlignment="1" applyProtection="1">
      <alignment horizontal="right" vertical="center" wrapText="1"/>
    </xf>
    <xf numFmtId="176" fontId="35" fillId="5" borderId="0" xfId="2" applyNumberFormat="1" applyFont="1" applyFill="1" applyBorder="1" applyAlignment="1" applyProtection="1">
      <alignment horizontal="right" vertical="center" wrapText="1"/>
    </xf>
    <xf numFmtId="176" fontId="35" fillId="0" borderId="2" xfId="2" applyNumberFormat="1" applyFont="1" applyFill="1" applyBorder="1" applyAlignment="1" applyProtection="1">
      <alignment horizontal="right" vertical="center" shrinkToFit="1"/>
    </xf>
    <xf numFmtId="176" fontId="35" fillId="5" borderId="24" xfId="2" applyNumberFormat="1" applyFont="1" applyFill="1" applyBorder="1" applyAlignment="1" applyProtection="1">
      <alignment horizontal="right" vertical="center" wrapText="1"/>
    </xf>
    <xf numFmtId="178" fontId="4" fillId="5" borderId="0" xfId="0" applyNumberFormat="1" applyFont="1" applyFill="1" applyBorder="1" applyAlignment="1" applyProtection="1">
      <alignment vertical="center"/>
    </xf>
    <xf numFmtId="49" fontId="47" fillId="5" borderId="0" xfId="2" applyNumberFormat="1" applyFont="1" applyFill="1" applyBorder="1" applyAlignment="1" applyProtection="1">
      <alignment horizontal="left" vertical="center" wrapText="1"/>
    </xf>
    <xf numFmtId="182" fontId="0" fillId="5" borderId="0" xfId="0" applyNumberFormat="1" applyFont="1" applyFill="1" applyBorder="1" applyAlignment="1" applyProtection="1">
      <alignment horizontal="right" vertical="center"/>
    </xf>
    <xf numFmtId="0" fontId="4" fillId="4" borderId="24" xfId="0" applyFont="1" applyFill="1" applyBorder="1" applyAlignment="1" applyProtection="1">
      <alignment horizontal="right" vertical="center" shrinkToFit="1"/>
      <protection locked="0"/>
    </xf>
    <xf numFmtId="0" fontId="0" fillId="4" borderId="26" xfId="0" applyFont="1" applyFill="1" applyBorder="1" applyAlignment="1" applyProtection="1">
      <alignment horizontal="center" vertical="center" shrinkToFit="1"/>
      <protection locked="0"/>
    </xf>
    <xf numFmtId="0" fontId="0" fillId="4" borderId="27" xfId="0" applyFont="1" applyFill="1" applyBorder="1" applyAlignment="1" applyProtection="1">
      <alignment horizontal="center" vertical="center" shrinkToFit="1"/>
      <protection locked="0"/>
    </xf>
    <xf numFmtId="192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5" fillId="4" borderId="49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178" fontId="4" fillId="4" borderId="2" xfId="0" applyNumberFormat="1" applyFont="1" applyFill="1" applyBorder="1" applyAlignment="1" applyProtection="1">
      <alignment vertical="center" shrinkToFit="1"/>
      <protection locked="0"/>
    </xf>
    <xf numFmtId="38" fontId="4" fillId="4" borderId="2" xfId="2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 shrinkToFit="1"/>
      <protection locked="0"/>
    </xf>
    <xf numFmtId="176" fontId="4" fillId="4" borderId="2" xfId="0" applyNumberFormat="1" applyFont="1" applyFill="1" applyBorder="1" applyAlignment="1" applyProtection="1">
      <alignment vertical="center" shrinkToFit="1"/>
      <protection locked="0"/>
    </xf>
    <xf numFmtId="177" fontId="4" fillId="4" borderId="2" xfId="0" applyNumberFormat="1" applyFont="1" applyFill="1" applyBorder="1" applyAlignment="1" applyProtection="1">
      <alignment horizontal="right" vertical="center" shrinkToFit="1"/>
      <protection locked="0"/>
    </xf>
    <xf numFmtId="38" fontId="4" fillId="4" borderId="2" xfId="2" applyFont="1" applyFill="1" applyBorder="1" applyAlignment="1" applyProtection="1">
      <alignment horizontal="right" vertical="center" shrinkToFit="1"/>
      <protection locked="0"/>
    </xf>
    <xf numFmtId="180" fontId="4" fillId="4" borderId="2" xfId="0" applyNumberFormat="1" applyFont="1" applyFill="1" applyBorder="1" applyAlignment="1" applyProtection="1">
      <alignment horizontal="right" vertical="center" shrinkToFit="1"/>
      <protection locked="0"/>
    </xf>
    <xf numFmtId="176" fontId="4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194" fontId="0" fillId="4" borderId="5" xfId="0" applyNumberFormat="1" applyFill="1" applyBorder="1" applyAlignment="1" applyProtection="1">
      <alignment horizontal="center" vertical="center" shrinkToFit="1"/>
      <protection locked="0"/>
    </xf>
    <xf numFmtId="194" fontId="0" fillId="4" borderId="29" xfId="0" applyNumberFormat="1" applyFill="1" applyBorder="1" applyAlignment="1" applyProtection="1">
      <alignment horizontal="center" vertical="center" shrinkToFit="1"/>
      <protection locked="0"/>
    </xf>
    <xf numFmtId="194" fontId="0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68" xfId="0" applyFont="1" applyFill="1" applyBorder="1" applyAlignment="1" applyProtection="1">
      <alignment horizontal="center" vertical="center" wrapText="1"/>
      <protection locked="0"/>
    </xf>
    <xf numFmtId="0" fontId="1" fillId="5" borderId="69" xfId="0" applyFont="1" applyFill="1" applyBorder="1" applyAlignment="1" applyProtection="1">
      <alignment horizontal="center" vertical="center" wrapText="1"/>
      <protection locked="0"/>
    </xf>
    <xf numFmtId="0" fontId="1" fillId="5" borderId="70" xfId="0" applyFont="1" applyFill="1" applyBorder="1" applyAlignment="1" applyProtection="1">
      <alignment horizontal="center" vertical="center" wrapText="1"/>
      <protection locked="0"/>
    </xf>
    <xf numFmtId="0" fontId="0" fillId="6" borderId="68" xfId="0" applyFont="1" applyFill="1" applyBorder="1" applyAlignment="1" applyProtection="1">
      <alignment horizontal="center" vertical="center" wrapText="1"/>
    </xf>
    <xf numFmtId="0" fontId="1" fillId="6" borderId="69" xfId="0" applyFont="1" applyFill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 vertical="center" wrapText="1"/>
    </xf>
    <xf numFmtId="0" fontId="0" fillId="5" borderId="51" xfId="0" applyFont="1" applyFill="1" applyBorder="1" applyAlignment="1" applyProtection="1">
      <alignment horizontal="left" vertical="center"/>
    </xf>
    <xf numFmtId="0" fontId="0" fillId="5" borderId="26" xfId="0" applyFont="1" applyFill="1" applyBorder="1" applyAlignment="1" applyProtection="1">
      <alignment horizontal="left" vertical="center"/>
    </xf>
    <xf numFmtId="0" fontId="0" fillId="5" borderId="14" xfId="0" applyFont="1" applyFill="1" applyBorder="1" applyAlignment="1" applyProtection="1">
      <alignment horizontal="left" vertical="center"/>
    </xf>
    <xf numFmtId="0" fontId="0" fillId="5" borderId="45" xfId="0" applyFont="1" applyFill="1" applyBorder="1" applyAlignment="1" applyProtection="1">
      <alignment horizontal="left" vertical="center"/>
    </xf>
    <xf numFmtId="0" fontId="0" fillId="5" borderId="41" xfId="0" applyFont="1" applyFill="1" applyBorder="1" applyAlignment="1" applyProtection="1">
      <alignment horizontal="left" vertical="center"/>
    </xf>
    <xf numFmtId="0" fontId="0" fillId="5" borderId="46" xfId="0" applyFont="1" applyFill="1" applyBorder="1" applyAlignment="1" applyProtection="1">
      <alignment horizontal="left" vertical="center"/>
    </xf>
    <xf numFmtId="0" fontId="4" fillId="5" borderId="25" xfId="0" applyFont="1" applyFill="1" applyBorder="1" applyAlignment="1" applyProtection="1">
      <alignment horizontal="left" vertical="center"/>
    </xf>
    <xf numFmtId="0" fontId="4" fillId="5" borderId="24" xfId="0" applyFont="1" applyFill="1" applyBorder="1" applyAlignment="1" applyProtection="1">
      <alignment horizontal="left" vertical="center"/>
    </xf>
    <xf numFmtId="0" fontId="4" fillId="5" borderId="23" xfId="0" applyFont="1" applyFill="1" applyBorder="1" applyAlignment="1" applyProtection="1">
      <alignment horizontal="left" vertical="center"/>
    </xf>
    <xf numFmtId="0" fontId="0" fillId="5" borderId="14" xfId="0" applyFill="1" applyBorder="1" applyAlignment="1" applyProtection="1">
      <alignment horizontal="right" vertical="center" textRotation="255" wrapText="1"/>
    </xf>
    <xf numFmtId="0" fontId="0" fillId="5" borderId="41" xfId="0" applyFill="1" applyBorder="1" applyAlignment="1" applyProtection="1">
      <alignment horizontal="right" vertical="center" textRotation="255" wrapText="1"/>
    </xf>
    <xf numFmtId="181" fontId="17" fillId="0" borderId="19" xfId="0" quotePrefix="1" applyNumberFormat="1" applyFont="1" applyFill="1" applyBorder="1" applyAlignment="1" applyProtection="1">
      <alignment horizontal="center" vertical="center" wrapText="1" shrinkToFit="1"/>
    </xf>
    <xf numFmtId="0" fontId="17" fillId="0" borderId="63" xfId="0" applyFont="1" applyFill="1" applyBorder="1" applyAlignment="1" applyProtection="1">
      <alignment horizontal="center" vertical="center" wrapText="1" shrinkToFit="1"/>
    </xf>
    <xf numFmtId="181" fontId="17" fillId="0" borderId="66" xfId="0" quotePrefix="1" applyNumberFormat="1" applyFont="1" applyFill="1" applyBorder="1" applyAlignment="1" applyProtection="1">
      <alignment horizontal="center" vertical="center" wrapText="1" shrinkToFit="1"/>
    </xf>
    <xf numFmtId="0" fontId="17" fillId="0" borderId="67" xfId="0" applyFont="1" applyFill="1" applyBorder="1" applyAlignment="1" applyProtection="1">
      <alignment horizontal="center" vertical="center" wrapText="1" shrinkToFit="1"/>
    </xf>
    <xf numFmtId="0" fontId="4" fillId="5" borderId="51" xfId="0" applyFont="1" applyFill="1" applyBorder="1" applyAlignment="1" applyProtection="1">
      <alignment horizontal="left" vertical="center" wrapText="1"/>
    </xf>
    <xf numFmtId="0" fontId="4" fillId="5" borderId="26" xfId="0" applyFont="1" applyFill="1" applyBorder="1" applyAlignment="1" applyProtection="1">
      <alignment horizontal="left" vertical="center" wrapText="1"/>
    </xf>
    <xf numFmtId="0" fontId="4" fillId="5" borderId="16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92" fontId="4" fillId="5" borderId="51" xfId="0" applyNumberFormat="1" applyFont="1" applyFill="1" applyBorder="1" applyAlignment="1" applyProtection="1">
      <alignment horizontal="center" vertical="center"/>
    </xf>
    <xf numFmtId="192" fontId="4" fillId="5" borderId="43" xfId="0" applyNumberFormat="1" applyFont="1" applyFill="1" applyBorder="1" applyAlignment="1" applyProtection="1">
      <alignment horizontal="center" vertical="center"/>
    </xf>
    <xf numFmtId="192" fontId="4" fillId="5" borderId="26" xfId="0" applyNumberFormat="1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left" vertical="center" wrapText="1"/>
    </xf>
    <xf numFmtId="0" fontId="4" fillId="5" borderId="32" xfId="0" applyFont="1" applyFill="1" applyBorder="1" applyAlignment="1" applyProtection="1">
      <alignment horizontal="left" vertical="center" wrapText="1"/>
    </xf>
    <xf numFmtId="185" fontId="4" fillId="2" borderId="25" xfId="0" applyNumberFormat="1" applyFont="1" applyFill="1" applyBorder="1" applyAlignment="1" applyProtection="1">
      <alignment horizontal="left" vertical="top" wrapText="1"/>
      <protection locked="0"/>
    </xf>
    <xf numFmtId="185" fontId="4" fillId="2" borderId="24" xfId="0" applyNumberFormat="1" applyFont="1" applyFill="1" applyBorder="1" applyAlignment="1" applyProtection="1">
      <alignment horizontal="left" vertical="top" wrapText="1"/>
      <protection locked="0"/>
    </xf>
    <xf numFmtId="185" fontId="4" fillId="2" borderId="28" xfId="0" applyNumberFormat="1" applyFont="1" applyFill="1" applyBorder="1" applyAlignment="1" applyProtection="1">
      <alignment horizontal="left" vertical="top" wrapText="1"/>
      <protection locked="0"/>
    </xf>
    <xf numFmtId="0" fontId="0" fillId="5" borderId="51" xfId="0" applyFont="1" applyFill="1" applyBorder="1" applyAlignment="1" applyProtection="1">
      <alignment horizontal="left" vertical="center" wrapText="1"/>
    </xf>
    <xf numFmtId="0" fontId="0" fillId="5" borderId="43" xfId="0" applyFont="1" applyFill="1" applyBorder="1" applyAlignment="1" applyProtection="1">
      <alignment horizontal="left" vertical="center" wrapText="1"/>
    </xf>
    <xf numFmtId="0" fontId="0" fillId="5" borderId="14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Alignment="1" applyProtection="1">
      <alignment horizontal="left" vertical="center" wrapText="1"/>
    </xf>
    <xf numFmtId="0" fontId="0" fillId="5" borderId="41" xfId="0" applyFont="1" applyFill="1" applyBorder="1" applyAlignment="1" applyProtection="1">
      <alignment horizontal="left" vertical="center" wrapText="1"/>
    </xf>
    <xf numFmtId="0" fontId="0" fillId="5" borderId="9" xfId="0" applyFont="1" applyFill="1" applyBorder="1" applyAlignment="1" applyProtection="1">
      <alignment horizontal="left" vertical="center" wrapText="1"/>
    </xf>
    <xf numFmtId="0" fontId="4" fillId="5" borderId="37" xfId="0" applyFont="1" applyFill="1" applyBorder="1" applyAlignment="1" applyProtection="1">
      <alignment horizontal="left" vertical="center" wrapText="1"/>
    </xf>
    <xf numFmtId="0" fontId="4" fillId="5" borderId="33" xfId="0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8" fillId="5" borderId="61" xfId="0" applyFont="1" applyFill="1" applyBorder="1" applyAlignment="1" applyProtection="1">
      <alignment horizontal="center" vertical="center" wrapText="1"/>
    </xf>
    <xf numFmtId="0" fontId="8" fillId="5" borderId="62" xfId="0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 wrapText="1"/>
    </xf>
    <xf numFmtId="0" fontId="4" fillId="5" borderId="61" xfId="0" applyFont="1" applyFill="1" applyBorder="1" applyAlignment="1" applyProtection="1">
      <alignment horizontal="center" vertical="center"/>
    </xf>
    <xf numFmtId="0" fontId="4" fillId="5" borderId="29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horizontal="left" vertical="center"/>
    </xf>
    <xf numFmtId="0" fontId="17" fillId="0" borderId="38" xfId="0" applyFont="1" applyFill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7" fillId="5" borderId="41" xfId="0" applyFont="1" applyFill="1" applyBorder="1" applyAlignment="1" applyProtection="1">
      <alignment horizontal="center" vertical="center" shrinkToFit="1"/>
    </xf>
    <xf numFmtId="0" fontId="7" fillId="5" borderId="42" xfId="0" applyFont="1" applyFill="1" applyBorder="1" applyAlignment="1" applyProtection="1">
      <alignment horizontal="center" vertical="center" shrinkToFit="1"/>
    </xf>
    <xf numFmtId="0" fontId="0" fillId="5" borderId="39" xfId="0" applyFont="1" applyFill="1" applyBorder="1" applyAlignment="1" applyProtection="1">
      <alignment horizontal="left" vertical="center" wrapText="1" shrinkToFit="1"/>
    </xf>
    <xf numFmtId="0" fontId="0" fillId="5" borderId="50" xfId="0" applyFont="1" applyFill="1" applyBorder="1" applyAlignment="1" applyProtection="1">
      <alignment horizontal="left" vertical="center" wrapText="1" shrinkToFit="1"/>
    </xf>
    <xf numFmtId="0" fontId="0" fillId="5" borderId="32" xfId="0" applyFont="1" applyFill="1" applyBorder="1" applyAlignment="1" applyProtection="1">
      <alignment horizontal="left" vertical="center" wrapText="1" shrinkToFit="1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11" fillId="4" borderId="51" xfId="0" applyFont="1" applyFill="1" applyBorder="1" applyAlignment="1" applyProtection="1">
      <alignment horizontal="center" vertical="center" wrapText="1"/>
      <protection locked="0"/>
    </xf>
    <xf numFmtId="0" fontId="11" fillId="4" borderId="43" xfId="0" applyFont="1" applyFill="1" applyBorder="1" applyAlignment="1" applyProtection="1">
      <alignment horizontal="center" vertical="center" wrapText="1"/>
      <protection locked="0"/>
    </xf>
    <xf numFmtId="0" fontId="11" fillId="4" borderId="60" xfId="0" applyFont="1" applyFill="1" applyBorder="1" applyAlignment="1" applyProtection="1">
      <alignment horizontal="center" vertical="center" wrapText="1"/>
      <protection locked="0"/>
    </xf>
    <xf numFmtId="0" fontId="11" fillId="4" borderId="41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Alignment="1" applyProtection="1">
      <alignment horizontal="center" vertical="center" shrinkToFit="1"/>
      <protection locked="0"/>
    </xf>
    <xf numFmtId="0" fontId="0" fillId="4" borderId="24" xfId="0" applyFill="1" applyBorder="1" applyAlignment="1" applyProtection="1">
      <alignment horizontal="center" vertical="center" shrinkToFit="1"/>
      <protection locked="0"/>
    </xf>
    <xf numFmtId="0" fontId="0" fillId="4" borderId="23" xfId="0" applyFill="1" applyBorder="1" applyAlignment="1" applyProtection="1">
      <alignment horizontal="center" vertical="center" shrinkToFit="1"/>
      <protection locked="0"/>
    </xf>
    <xf numFmtId="31" fontId="0" fillId="2" borderId="41" xfId="0" applyNumberFormat="1" applyFill="1" applyBorder="1" applyAlignment="1" applyProtection="1">
      <alignment horizontal="center" vertical="center" shrinkToFit="1"/>
      <protection locked="0"/>
    </xf>
    <xf numFmtId="31" fontId="0" fillId="2" borderId="9" xfId="0" applyNumberForma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31" fontId="4" fillId="0" borderId="44" xfId="0" applyNumberFormat="1" applyFont="1" applyBorder="1" applyAlignment="1" applyProtection="1">
      <alignment horizontal="center" vertical="center" shrinkToFit="1"/>
    </xf>
    <xf numFmtId="31" fontId="4" fillId="0" borderId="10" xfId="0" applyNumberFormat="1" applyFont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185" fontId="4" fillId="2" borderId="25" xfId="0" applyNumberFormat="1" applyFont="1" applyFill="1" applyBorder="1" applyAlignment="1" applyProtection="1">
      <alignment horizontal="right" vertical="center"/>
      <protection locked="0"/>
    </xf>
    <xf numFmtId="185" fontId="4" fillId="2" borderId="24" xfId="0" applyNumberFormat="1" applyFont="1" applyFill="1" applyBorder="1" applyAlignment="1" applyProtection="1">
      <alignment horizontal="right" vertical="center"/>
      <protection locked="0"/>
    </xf>
    <xf numFmtId="185" fontId="4" fillId="2" borderId="24" xfId="0" applyNumberFormat="1" applyFont="1" applyFill="1" applyBorder="1" applyAlignment="1" applyProtection="1">
      <alignment horizontal="left" vertical="center"/>
      <protection locked="0"/>
    </xf>
    <xf numFmtId="185" fontId="4" fillId="2" borderId="23" xfId="0" applyNumberFormat="1" applyFont="1" applyFill="1" applyBorder="1" applyAlignment="1" applyProtection="1">
      <alignment horizontal="left" vertical="center"/>
      <protection locked="0"/>
    </xf>
    <xf numFmtId="0" fontId="0" fillId="5" borderId="41" xfId="0" applyFont="1" applyFill="1" applyBorder="1" applyAlignment="1" applyProtection="1">
      <alignment horizontal="left" vertical="center" shrinkToFit="1"/>
    </xf>
    <xf numFmtId="0" fontId="0" fillId="5" borderId="9" xfId="0" applyFont="1" applyFill="1" applyBorder="1" applyAlignment="1" applyProtection="1">
      <alignment horizontal="left" vertical="center" shrinkToFit="1"/>
    </xf>
    <xf numFmtId="0" fontId="0" fillId="5" borderId="46" xfId="0" applyFont="1" applyFill="1" applyBorder="1" applyAlignment="1" applyProtection="1">
      <alignment horizontal="left" vertical="center" shrinkToFit="1"/>
    </xf>
    <xf numFmtId="0" fontId="17" fillId="5" borderId="39" xfId="0" applyFont="1" applyFill="1" applyBorder="1" applyAlignment="1" applyProtection="1">
      <alignment horizontal="left" vertical="center" wrapText="1"/>
    </xf>
    <xf numFmtId="0" fontId="17" fillId="5" borderId="40" xfId="0" applyFont="1" applyFill="1" applyBorder="1" applyAlignment="1" applyProtection="1">
      <alignment horizontal="left" vertical="center" wrapText="1"/>
    </xf>
    <xf numFmtId="0" fontId="4" fillId="0" borderId="65" xfId="0" applyFont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0" fillId="5" borderId="12" xfId="0" applyFont="1" applyFill="1" applyBorder="1" applyAlignment="1" applyProtection="1">
      <alignment horizontal="left" vertical="center" wrapText="1"/>
    </xf>
    <xf numFmtId="0" fontId="0" fillId="5" borderId="12" xfId="0" applyFont="1" applyFill="1" applyBorder="1" applyAlignment="1" applyProtection="1">
      <alignment vertical="center" wrapText="1"/>
    </xf>
    <xf numFmtId="0" fontId="0" fillId="5" borderId="14" xfId="0" applyFont="1" applyFill="1" applyBorder="1" applyAlignment="1" applyProtection="1">
      <alignment horizontal="center" vertical="center" wrapText="1" shrinkToFit="1"/>
    </xf>
    <xf numFmtId="0" fontId="0" fillId="5" borderId="41" xfId="0" applyFont="1" applyFill="1" applyBorder="1" applyAlignment="1" applyProtection="1">
      <alignment horizontal="center" vertical="center" wrapText="1" shrinkToFit="1"/>
    </xf>
    <xf numFmtId="0" fontId="9" fillId="8" borderId="52" xfId="0" applyFont="1" applyFill="1" applyBorder="1" applyAlignment="1" applyProtection="1">
      <alignment horizontal="center" vertical="center"/>
    </xf>
    <xf numFmtId="0" fontId="9" fillId="8" borderId="53" xfId="0" applyFont="1" applyFill="1" applyBorder="1" applyAlignment="1" applyProtection="1">
      <alignment horizontal="center" vertical="center"/>
    </xf>
    <xf numFmtId="0" fontId="9" fillId="8" borderId="54" xfId="0" applyFont="1" applyFill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 wrapText="1"/>
      <protection locked="0"/>
    </xf>
    <xf numFmtId="0" fontId="23" fillId="4" borderId="58" xfId="0" applyFont="1" applyFill="1" applyBorder="1" applyAlignment="1" applyProtection="1">
      <alignment horizontal="center" vertical="center" wrapText="1"/>
      <protection locked="0"/>
    </xf>
    <xf numFmtId="0" fontId="23" fillId="4" borderId="59" xfId="0" applyFont="1" applyFill="1" applyBorder="1" applyAlignment="1" applyProtection="1">
      <alignment horizontal="center" vertical="center" wrapText="1"/>
      <protection locked="0"/>
    </xf>
    <xf numFmtId="0" fontId="23" fillId="4" borderId="41" xfId="0" applyFont="1" applyFill="1" applyBorder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4" borderId="46" xfId="0" applyFont="1" applyFill="1" applyBorder="1" applyAlignment="1" applyProtection="1">
      <alignment horizontal="center" vertical="center" wrapText="1"/>
      <protection locked="0"/>
    </xf>
    <xf numFmtId="0" fontId="4" fillId="2" borderId="79" xfId="0" applyFont="1" applyFill="1" applyBorder="1" applyAlignment="1" applyProtection="1">
      <alignment horizontal="center" vertical="center" shrinkToFit="1"/>
      <protection locked="0"/>
    </xf>
    <xf numFmtId="0" fontId="4" fillId="2" borderId="80" xfId="0" applyFont="1" applyFill="1" applyBorder="1" applyAlignment="1" applyProtection="1">
      <alignment horizontal="center" vertical="center" shrinkToFit="1"/>
      <protection locked="0"/>
    </xf>
    <xf numFmtId="184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184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25" xfId="0" applyFont="1" applyFill="1" applyBorder="1" applyAlignment="1" applyProtection="1">
      <alignment horizontal="left" vertical="center" wrapText="1"/>
    </xf>
    <xf numFmtId="0" fontId="4" fillId="5" borderId="24" xfId="0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 applyProtection="1">
      <alignment horizontal="left" vertical="center" wrapText="1"/>
    </xf>
    <xf numFmtId="0" fontId="4" fillId="5" borderId="41" xfId="0" applyFont="1" applyFill="1" applyBorder="1" applyAlignment="1" applyProtection="1">
      <alignment horizontal="left" vertical="center" wrapText="1"/>
    </xf>
    <xf numFmtId="0" fontId="4" fillId="5" borderId="46" xfId="0" applyFont="1" applyFill="1" applyBorder="1" applyAlignment="1" applyProtection="1">
      <alignment horizontal="left" vertical="center" wrapText="1"/>
    </xf>
    <xf numFmtId="178" fontId="8" fillId="5" borderId="19" xfId="0" applyNumberFormat="1" applyFont="1" applyFill="1" applyBorder="1" applyAlignment="1" applyProtection="1">
      <alignment horizontal="center" vertical="center" shrinkToFit="1"/>
    </xf>
    <xf numFmtId="178" fontId="7" fillId="5" borderId="63" xfId="0" applyNumberFormat="1" applyFont="1" applyFill="1" applyBorder="1" applyAlignment="1" applyProtection="1">
      <alignment horizontal="center" vertical="center" shrinkToFit="1"/>
    </xf>
    <xf numFmtId="178" fontId="8" fillId="5" borderId="36" xfId="0" applyNumberFormat="1" applyFont="1" applyFill="1" applyBorder="1" applyAlignment="1" applyProtection="1">
      <alignment horizontal="center" vertical="center" shrinkToFit="1"/>
    </xf>
    <xf numFmtId="178" fontId="7" fillId="5" borderId="64" xfId="0" applyNumberFormat="1" applyFont="1" applyFill="1" applyBorder="1" applyAlignment="1" applyProtection="1">
      <alignment horizontal="center" vertical="center" shrinkToFit="1"/>
    </xf>
    <xf numFmtId="0" fontId="17" fillId="5" borderId="51" xfId="0" applyFont="1" applyFill="1" applyBorder="1" applyAlignment="1" applyProtection="1">
      <alignment horizontal="left" vertical="center" wrapText="1" shrinkToFit="1"/>
    </xf>
    <xf numFmtId="0" fontId="17" fillId="5" borderId="60" xfId="0" applyFont="1" applyFill="1" applyBorder="1" applyAlignment="1" applyProtection="1">
      <alignment horizontal="left" vertical="center" wrapText="1" shrinkToFit="1"/>
    </xf>
    <xf numFmtId="0" fontId="17" fillId="5" borderId="14" xfId="0" applyFont="1" applyFill="1" applyBorder="1" applyAlignment="1" applyProtection="1">
      <alignment horizontal="left" vertical="center" wrapText="1" shrinkToFit="1"/>
    </xf>
    <xf numFmtId="0" fontId="17" fillId="5" borderId="15" xfId="0" applyFont="1" applyFill="1" applyBorder="1" applyAlignment="1" applyProtection="1">
      <alignment horizontal="left" vertical="center" wrapText="1" shrinkToFit="1"/>
    </xf>
    <xf numFmtId="0" fontId="17" fillId="5" borderId="41" xfId="0" applyFont="1" applyFill="1" applyBorder="1" applyAlignment="1" applyProtection="1">
      <alignment horizontal="left" vertical="center" wrapText="1" shrinkToFit="1"/>
    </xf>
    <xf numFmtId="0" fontId="17" fillId="5" borderId="42" xfId="0" applyFont="1" applyFill="1" applyBorder="1" applyAlignment="1" applyProtection="1">
      <alignment horizontal="left" vertical="center" wrapText="1" shrinkToFit="1"/>
    </xf>
    <xf numFmtId="0" fontId="0" fillId="5" borderId="24" xfId="0" applyFill="1" applyBorder="1" applyAlignment="1" applyProtection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shrinkToFit="1"/>
    </xf>
    <xf numFmtId="0" fontId="8" fillId="5" borderId="15" xfId="0" applyFont="1" applyFill="1" applyBorder="1" applyAlignment="1" applyProtection="1">
      <alignment horizontal="left" vertical="center" shrinkToFit="1"/>
    </xf>
    <xf numFmtId="38" fontId="4" fillId="5" borderId="0" xfId="2" applyFont="1" applyFill="1" applyBorder="1" applyAlignment="1" applyProtection="1">
      <alignment horizontal="right" vertical="center" shrinkToFit="1"/>
    </xf>
    <xf numFmtId="0" fontId="4" fillId="5" borderId="0" xfId="0" applyFont="1" applyFill="1" applyBorder="1" applyAlignment="1" applyProtection="1">
      <alignment horizontal="left" vertical="center" wrapText="1"/>
    </xf>
    <xf numFmtId="49" fontId="35" fillId="5" borderId="0" xfId="2" applyNumberFormat="1" applyFont="1" applyFill="1" applyBorder="1" applyAlignment="1" applyProtection="1">
      <alignment horizontal="left" vertical="top" wrapText="1"/>
    </xf>
    <xf numFmtId="38" fontId="4" fillId="5" borderId="0" xfId="2" applyFont="1" applyFill="1" applyBorder="1" applyAlignment="1" applyProtection="1">
      <alignment horizontal="right" vertical="center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shrinkToFit="1"/>
    </xf>
    <xf numFmtId="0" fontId="4" fillId="0" borderId="8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 shrinkToFit="1"/>
    </xf>
    <xf numFmtId="0" fontId="4" fillId="0" borderId="87" xfId="0" applyFont="1" applyBorder="1" applyAlignment="1" applyProtection="1">
      <alignment horizontal="center" vertical="center" shrinkToFit="1"/>
    </xf>
    <xf numFmtId="184" fontId="4" fillId="4" borderId="88" xfId="0" applyNumberFormat="1" applyFont="1" applyFill="1" applyBorder="1" applyAlignment="1" applyProtection="1">
      <alignment horizontal="center" vertical="center" shrinkToFit="1"/>
      <protection locked="0"/>
    </xf>
    <xf numFmtId="184" fontId="4" fillId="4" borderId="65" xfId="0" applyNumberFormat="1" applyFont="1" applyFill="1" applyBorder="1" applyAlignment="1" applyProtection="1">
      <alignment horizontal="center" vertical="center" shrinkToFit="1"/>
      <protection locked="0"/>
    </xf>
    <xf numFmtId="184" fontId="4" fillId="4" borderId="87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</xf>
    <xf numFmtId="0" fontId="11" fillId="0" borderId="42" xfId="0" applyFont="1" applyBorder="1" applyAlignment="1" applyProtection="1">
      <alignment horizontal="center" vertical="center" shrinkToFit="1"/>
    </xf>
    <xf numFmtId="0" fontId="4" fillId="0" borderId="76" xfId="0" applyFont="1" applyBorder="1" applyAlignment="1" applyProtection="1">
      <alignment horizontal="center" vertical="center" wrapText="1"/>
    </xf>
    <xf numFmtId="0" fontId="4" fillId="0" borderId="77" xfId="0" applyFont="1" applyBorder="1" applyAlignment="1" applyProtection="1">
      <alignment horizontal="center" vertical="center" wrapText="1"/>
    </xf>
    <xf numFmtId="0" fontId="11" fillId="0" borderId="78" xfId="0" applyFont="1" applyBorder="1" applyAlignment="1" applyProtection="1">
      <alignment horizontal="center" vertical="center" shrinkToFit="1"/>
    </xf>
    <xf numFmtId="0" fontId="11" fillId="0" borderId="77" xfId="0" applyFont="1" applyBorder="1" applyAlignment="1" applyProtection="1">
      <alignment horizontal="center" vertical="center" shrinkToFit="1"/>
    </xf>
    <xf numFmtId="49" fontId="35" fillId="5" borderId="0" xfId="2" applyNumberFormat="1" applyFont="1" applyFill="1" applyBorder="1" applyAlignment="1" applyProtection="1">
      <alignment horizontal="left" vertical="justify" wrapText="1"/>
    </xf>
    <xf numFmtId="0" fontId="9" fillId="9" borderId="71" xfId="0" applyFont="1" applyFill="1" applyBorder="1" applyAlignment="1" applyProtection="1">
      <alignment horizontal="center" vertical="center"/>
    </xf>
    <xf numFmtId="0" fontId="9" fillId="9" borderId="65" xfId="0" applyFont="1" applyFill="1" applyBorder="1" applyAlignment="1" applyProtection="1">
      <alignment horizontal="center" vertical="center"/>
    </xf>
    <xf numFmtId="0" fontId="9" fillId="9" borderId="72" xfId="0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3" fillId="5" borderId="0" xfId="0" applyFont="1" applyFill="1" applyBorder="1" applyAlignment="1" applyProtection="1">
      <alignment horizontal="left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5" borderId="27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11" fillId="0" borderId="51" xfId="0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49" fontId="35" fillId="0" borderId="25" xfId="2" applyNumberFormat="1" applyFont="1" applyBorder="1" applyAlignment="1" applyProtection="1">
      <alignment horizontal="left" vertical="center" wrapText="1"/>
    </xf>
    <xf numFmtId="49" fontId="35" fillId="0" borderId="24" xfId="2" applyNumberFormat="1" applyFont="1" applyBorder="1" applyAlignment="1" applyProtection="1">
      <alignment horizontal="left" vertical="center" wrapText="1"/>
    </xf>
    <xf numFmtId="49" fontId="35" fillId="0" borderId="23" xfId="2" applyNumberFormat="1" applyFont="1" applyBorder="1" applyAlignment="1" applyProtection="1">
      <alignment horizontal="left" vertical="center" wrapText="1"/>
    </xf>
    <xf numFmtId="2" fontId="4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 vertical="center"/>
    </xf>
    <xf numFmtId="0" fontId="0" fillId="0" borderId="25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1" fillId="0" borderId="79" xfId="0" applyFont="1" applyBorder="1" applyAlignment="1" applyProtection="1">
      <alignment horizontal="center" vertical="center" shrinkToFit="1"/>
    </xf>
    <xf numFmtId="0" fontId="11" fillId="0" borderId="80" xfId="0" applyFont="1" applyBorder="1" applyAlignment="1" applyProtection="1">
      <alignment horizontal="center" vertical="center" shrinkToFit="1"/>
    </xf>
    <xf numFmtId="0" fontId="9" fillId="9" borderId="73" xfId="0" applyFont="1" applyFill="1" applyBorder="1" applyAlignment="1" applyProtection="1">
      <alignment horizontal="center" vertical="center"/>
    </xf>
    <xf numFmtId="0" fontId="9" fillId="9" borderId="74" xfId="0" applyFont="1" applyFill="1" applyBorder="1" applyAlignment="1" applyProtection="1">
      <alignment horizontal="center" vertical="center"/>
    </xf>
    <xf numFmtId="0" fontId="9" fillId="9" borderId="75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5" borderId="0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49" fontId="4" fillId="5" borderId="0" xfId="2" applyNumberFormat="1" applyFont="1" applyFill="1" applyBorder="1" applyAlignment="1" applyProtection="1">
      <alignment horizontal="left" vertical="top" wrapText="1"/>
    </xf>
    <xf numFmtId="0" fontId="4" fillId="0" borderId="8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11" fillId="0" borderId="62" xfId="0" applyFont="1" applyBorder="1" applyAlignment="1" applyProtection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</xf>
    <xf numFmtId="0" fontId="3" fillId="0" borderId="61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184" fontId="4" fillId="4" borderId="85" xfId="0" applyNumberFormat="1" applyFont="1" applyFill="1" applyBorder="1" applyAlignment="1" applyProtection="1">
      <alignment horizontal="center" vertical="center" shrinkToFit="1"/>
      <protection locked="0"/>
    </xf>
    <xf numFmtId="184" fontId="4" fillId="4" borderId="34" xfId="0" applyNumberFormat="1" applyFont="1" applyFill="1" applyBorder="1" applyAlignment="1" applyProtection="1">
      <alignment horizontal="center" vertical="center" shrinkToFit="1"/>
      <protection locked="0"/>
    </xf>
    <xf numFmtId="184" fontId="4" fillId="4" borderId="8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83" xfId="0" applyFont="1" applyBorder="1" applyAlignment="1" applyProtection="1">
      <alignment horizontal="center" vertical="center" shrinkToFit="1"/>
    </xf>
    <xf numFmtId="184" fontId="4" fillId="2" borderId="61" xfId="0" applyNumberFormat="1" applyFont="1" applyFill="1" applyBorder="1" applyAlignment="1" applyProtection="1">
      <alignment horizontal="center" vertical="center" shrinkToFit="1"/>
      <protection locked="0"/>
    </xf>
    <xf numFmtId="184" fontId="4" fillId="2" borderId="62" xfId="0" applyNumberFormat="1" applyFont="1" applyFill="1" applyBorder="1" applyAlignment="1" applyProtection="1">
      <alignment horizontal="center" vertical="center" shrinkToFit="1"/>
      <protection locked="0"/>
    </xf>
    <xf numFmtId="184" fontId="4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Alignment="1" applyProtection="1">
      <alignment horizontal="center" vertical="center" wrapText="1"/>
    </xf>
    <xf numFmtId="6" fontId="9" fillId="9" borderId="73" xfId="3" applyFont="1" applyFill="1" applyBorder="1" applyAlignment="1" applyProtection="1">
      <alignment horizontal="center" vertical="center"/>
    </xf>
    <xf numFmtId="6" fontId="9" fillId="9" borderId="74" xfId="3" applyFont="1" applyFill="1" applyBorder="1" applyAlignment="1" applyProtection="1">
      <alignment horizontal="center" vertical="center"/>
    </xf>
    <xf numFmtId="6" fontId="9" fillId="9" borderId="75" xfId="3" applyFont="1" applyFill="1" applyBorder="1" applyAlignment="1" applyProtection="1">
      <alignment horizontal="center" vertical="center"/>
    </xf>
    <xf numFmtId="49" fontId="4" fillId="5" borderId="0" xfId="2" applyNumberFormat="1" applyFont="1" applyFill="1" applyBorder="1" applyAlignment="1" applyProtection="1">
      <alignment horizontal="left" vertical="center" wrapText="1"/>
    </xf>
    <xf numFmtId="194" fontId="38" fillId="5" borderId="2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</xf>
    <xf numFmtId="0" fontId="4" fillId="5" borderId="0" xfId="0" applyFont="1" applyFill="1" applyBorder="1" applyAlignment="1" applyProtection="1">
      <alignment horizontal="left" vertical="distributed" wrapText="1"/>
    </xf>
    <xf numFmtId="49" fontId="55" fillId="5" borderId="0" xfId="2" applyNumberFormat="1" applyFont="1" applyFill="1" applyBorder="1" applyAlignment="1" applyProtection="1">
      <alignment horizontal="left" vertical="center" wrapText="1"/>
    </xf>
    <xf numFmtId="0" fontId="56" fillId="5" borderId="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justify" wrapText="1"/>
    </xf>
    <xf numFmtId="187" fontId="38" fillId="5" borderId="2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left" vertical="center" wrapText="1"/>
    </xf>
    <xf numFmtId="0" fontId="11" fillId="0" borderId="61" xfId="0" applyFont="1" applyBorder="1" applyAlignment="1" applyProtection="1">
      <alignment horizontal="center" vertical="center" shrinkToFit="1"/>
    </xf>
    <xf numFmtId="184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8" xfId="0" applyBorder="1" applyAlignment="1" applyProtection="1">
      <alignment horizontal="center" vertical="center" shrinkToFit="1"/>
    </xf>
    <xf numFmtId="184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left" vertical="top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left" vertical="justify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176" fontId="48" fillId="5" borderId="24" xfId="0" applyNumberFormat="1" applyFont="1" applyFill="1" applyBorder="1" applyAlignment="1" applyProtection="1">
      <alignment horizontal="left" vertical="center"/>
    </xf>
    <xf numFmtId="176" fontId="48" fillId="5" borderId="23" xfId="0" applyNumberFormat="1" applyFont="1" applyFill="1" applyBorder="1" applyAlignment="1" applyProtection="1">
      <alignment horizontal="left" vertical="center"/>
    </xf>
    <xf numFmtId="0" fontId="0" fillId="0" borderId="78" xfId="0" applyFont="1" applyBorder="1" applyAlignment="1" applyProtection="1">
      <alignment horizontal="center" vertical="center" shrinkToFit="1"/>
    </xf>
    <xf numFmtId="0" fontId="0" fillId="0" borderId="77" xfId="0" applyFont="1" applyBorder="1" applyAlignment="1" applyProtection="1">
      <alignment horizontal="center" vertical="center" shrinkToFit="1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indexed="65"/>
        </patternFill>
      </fill>
    </dxf>
    <dxf>
      <font>
        <color theme="1"/>
      </font>
    </dxf>
    <dxf>
      <font>
        <color theme="1"/>
      </font>
      <fill>
        <patternFill patternType="none">
          <bgColor indexed="65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 patternType="none">
          <bgColor indexed="65"/>
        </patternFill>
      </fill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ont>
        <strike val="0"/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rgb="FFFF0000"/>
      </font>
    </dxf>
    <dxf>
      <font>
        <strike val="0"/>
        <color theme="1"/>
      </font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8.emf"/><Relationship Id="rId1" Type="http://schemas.openxmlformats.org/officeDocument/2006/relationships/image" Target="../media/image1.jpeg"/><Relationship Id="rId6" Type="http://schemas.openxmlformats.org/officeDocument/2006/relationships/image" Target="../media/image7.emf"/><Relationship Id="rId5" Type="http://schemas.openxmlformats.org/officeDocument/2006/relationships/image" Target="../media/image9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94</xdr:row>
      <xdr:rowOff>19050</xdr:rowOff>
    </xdr:from>
    <xdr:to>
      <xdr:col>5</xdr:col>
      <xdr:colOff>114300</xdr:colOff>
      <xdr:row>103</xdr:row>
      <xdr:rowOff>85725</xdr:rowOff>
    </xdr:to>
    <xdr:pic>
      <xdr:nvPicPr>
        <xdr:cNvPr id="32746" name="図 13" descr="白紙.JPG">
          <a:extLst>
            <a:ext uri="{FF2B5EF4-FFF2-40B4-BE49-F238E27FC236}">
              <a16:creationId xmlns:a16="http://schemas.microsoft.com/office/drawing/2014/main" xmlns="" id="{00000000-0008-0000-0100-0000EA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135725"/>
          <a:ext cx="2876550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361950</xdr:colOff>
      <xdr:row>94</xdr:row>
      <xdr:rowOff>19050</xdr:rowOff>
    </xdr:from>
    <xdr:to>
      <xdr:col>9</xdr:col>
      <xdr:colOff>483870</xdr:colOff>
      <xdr:row>103</xdr:row>
      <xdr:rowOff>85725</xdr:rowOff>
    </xdr:to>
    <xdr:pic>
      <xdr:nvPicPr>
        <xdr:cNvPr id="32747" name="図 13" descr="白紙.JPG">
          <a:extLst>
            <a:ext uri="{FF2B5EF4-FFF2-40B4-BE49-F238E27FC236}">
              <a16:creationId xmlns:a16="http://schemas.microsoft.com/office/drawing/2014/main" xmlns="" id="{00000000-0008-0000-0100-0000EB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19135725"/>
          <a:ext cx="2886075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147</xdr:row>
      <xdr:rowOff>19050</xdr:rowOff>
    </xdr:from>
    <xdr:to>
      <xdr:col>5</xdr:col>
      <xdr:colOff>114300</xdr:colOff>
      <xdr:row>156</xdr:row>
      <xdr:rowOff>47625</xdr:rowOff>
    </xdr:to>
    <xdr:pic>
      <xdr:nvPicPr>
        <xdr:cNvPr id="32748" name="図 13" descr="白紙.JPG">
          <a:extLst>
            <a:ext uri="{FF2B5EF4-FFF2-40B4-BE49-F238E27FC236}">
              <a16:creationId xmlns:a16="http://schemas.microsoft.com/office/drawing/2014/main" xmlns="" id="{00000000-0008-0000-0100-0000EC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9584650"/>
          <a:ext cx="2876550" cy="15716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361950</xdr:colOff>
      <xdr:row>147</xdr:row>
      <xdr:rowOff>19050</xdr:rowOff>
    </xdr:from>
    <xdr:to>
      <xdr:col>9</xdr:col>
      <xdr:colOff>483870</xdr:colOff>
      <xdr:row>156</xdr:row>
      <xdr:rowOff>47625</xdr:rowOff>
    </xdr:to>
    <xdr:pic>
      <xdr:nvPicPr>
        <xdr:cNvPr id="32749" name="図 13" descr="白紙.JPG">
          <a:extLst>
            <a:ext uri="{FF2B5EF4-FFF2-40B4-BE49-F238E27FC236}">
              <a16:creationId xmlns:a16="http://schemas.microsoft.com/office/drawing/2014/main" xmlns="" id="{00000000-0008-0000-0100-0000ED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9584650"/>
          <a:ext cx="2886075" cy="15716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200</xdr:row>
      <xdr:rowOff>19050</xdr:rowOff>
    </xdr:from>
    <xdr:to>
      <xdr:col>5</xdr:col>
      <xdr:colOff>114300</xdr:colOff>
      <xdr:row>209</xdr:row>
      <xdr:rowOff>85725</xdr:rowOff>
    </xdr:to>
    <xdr:pic>
      <xdr:nvPicPr>
        <xdr:cNvPr id="32750" name="図 13" descr="白紙.JPG">
          <a:extLst>
            <a:ext uri="{FF2B5EF4-FFF2-40B4-BE49-F238E27FC236}">
              <a16:creationId xmlns:a16="http://schemas.microsoft.com/office/drawing/2014/main" xmlns="" id="{00000000-0008-0000-0100-0000EE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0033575"/>
          <a:ext cx="2876550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361950</xdr:colOff>
      <xdr:row>200</xdr:row>
      <xdr:rowOff>19050</xdr:rowOff>
    </xdr:from>
    <xdr:to>
      <xdr:col>9</xdr:col>
      <xdr:colOff>483870</xdr:colOff>
      <xdr:row>209</xdr:row>
      <xdr:rowOff>85725</xdr:rowOff>
    </xdr:to>
    <xdr:pic>
      <xdr:nvPicPr>
        <xdr:cNvPr id="32751" name="図 13" descr="白紙.JPG">
          <a:extLst>
            <a:ext uri="{FF2B5EF4-FFF2-40B4-BE49-F238E27FC236}">
              <a16:creationId xmlns:a16="http://schemas.microsoft.com/office/drawing/2014/main" xmlns="" id="{00000000-0008-0000-0100-0000EF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0033575"/>
          <a:ext cx="2886075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269</xdr:row>
      <xdr:rowOff>57150</xdr:rowOff>
    </xdr:from>
    <xdr:to>
      <xdr:col>5</xdr:col>
      <xdr:colOff>114300</xdr:colOff>
      <xdr:row>278</xdr:row>
      <xdr:rowOff>76200</xdr:rowOff>
    </xdr:to>
    <xdr:pic>
      <xdr:nvPicPr>
        <xdr:cNvPr id="32752" name="図 13" descr="白紙.JPG">
          <a:extLst>
            <a:ext uri="{FF2B5EF4-FFF2-40B4-BE49-F238E27FC236}">
              <a16:creationId xmlns:a16="http://schemas.microsoft.com/office/drawing/2014/main" xmlns="" id="{00000000-0008-0000-0100-0000F0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0615850"/>
          <a:ext cx="2876550" cy="15621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361950</xdr:colOff>
      <xdr:row>269</xdr:row>
      <xdr:rowOff>57150</xdr:rowOff>
    </xdr:from>
    <xdr:to>
      <xdr:col>9</xdr:col>
      <xdr:colOff>483870</xdr:colOff>
      <xdr:row>278</xdr:row>
      <xdr:rowOff>76200</xdr:rowOff>
    </xdr:to>
    <xdr:pic>
      <xdr:nvPicPr>
        <xdr:cNvPr id="32753" name="図 13" descr="白紙.JPG">
          <a:extLst>
            <a:ext uri="{FF2B5EF4-FFF2-40B4-BE49-F238E27FC236}">
              <a16:creationId xmlns:a16="http://schemas.microsoft.com/office/drawing/2014/main" xmlns="" id="{00000000-0008-0000-0100-0000F17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50615850"/>
          <a:ext cx="2886075" cy="15621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285643</xdr:colOff>
      <xdr:row>21</xdr:row>
      <xdr:rowOff>53512</xdr:rowOff>
    </xdr:from>
    <xdr:to>
      <xdr:col>6</xdr:col>
      <xdr:colOff>87716</xdr:colOff>
      <xdr:row>23</xdr:row>
      <xdr:rowOff>53055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762018" y="4349287"/>
          <a:ext cx="2240473" cy="4567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171236</xdr:colOff>
      <xdr:row>38</xdr:row>
      <xdr:rowOff>347825</xdr:rowOff>
    </xdr:from>
    <xdr:to>
      <xdr:col>3</xdr:col>
      <xdr:colOff>372752</xdr:colOff>
      <xdr:row>40</xdr:row>
      <xdr:rowOff>272452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86952" y="8240732"/>
          <a:ext cx="136271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205056</xdr:colOff>
      <xdr:row>69</xdr:row>
      <xdr:rowOff>19050</xdr:rowOff>
    </xdr:from>
    <xdr:to>
      <xdr:col>6</xdr:col>
      <xdr:colOff>7129</xdr:colOff>
      <xdr:row>70</xdr:row>
      <xdr:rowOff>287025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681431" y="13744575"/>
          <a:ext cx="2240473" cy="448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181841</xdr:colOff>
      <xdr:row>87</xdr:row>
      <xdr:rowOff>0</xdr:rowOff>
    </xdr:from>
    <xdr:to>
      <xdr:col>3</xdr:col>
      <xdr:colOff>383357</xdr:colOff>
      <xdr:row>88</xdr:row>
      <xdr:rowOff>245012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93568" y="17569295"/>
          <a:ext cx="1361834" cy="4614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69273</xdr:colOff>
      <xdr:row>81</xdr:row>
      <xdr:rowOff>173181</xdr:rowOff>
    </xdr:from>
    <xdr:to>
      <xdr:col>5</xdr:col>
      <xdr:colOff>24476</xdr:colOff>
      <xdr:row>84</xdr:row>
      <xdr:rowOff>27247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541318" y="16331045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222375</xdr:colOff>
      <xdr:row>123</xdr:row>
      <xdr:rowOff>43295</xdr:rowOff>
    </xdr:from>
    <xdr:to>
      <xdr:col>6</xdr:col>
      <xdr:colOff>24448</xdr:colOff>
      <xdr:row>124</xdr:row>
      <xdr:rowOff>311270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698750" y="24227270"/>
          <a:ext cx="2240473" cy="448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129887</xdr:colOff>
      <xdr:row>135</xdr:row>
      <xdr:rowOff>173183</xdr:rowOff>
    </xdr:from>
    <xdr:to>
      <xdr:col>5</xdr:col>
      <xdr:colOff>85090</xdr:colOff>
      <xdr:row>138</xdr:row>
      <xdr:rowOff>27248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601932" y="26791228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147205</xdr:colOff>
      <xdr:row>141</xdr:row>
      <xdr:rowOff>60614</xdr:rowOff>
    </xdr:from>
    <xdr:to>
      <xdr:col>3</xdr:col>
      <xdr:colOff>348721</xdr:colOff>
      <xdr:row>142</xdr:row>
      <xdr:rowOff>305626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58932" y="28090091"/>
          <a:ext cx="1361834" cy="4614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331479</xdr:colOff>
      <xdr:row>176</xdr:row>
      <xdr:rowOff>51954</xdr:rowOff>
    </xdr:from>
    <xdr:to>
      <xdr:col>6</xdr:col>
      <xdr:colOff>133552</xdr:colOff>
      <xdr:row>177</xdr:row>
      <xdr:rowOff>319929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803524" y="34575749"/>
          <a:ext cx="2235278" cy="4498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10391</xdr:colOff>
      <xdr:row>188</xdr:row>
      <xdr:rowOff>181841</xdr:rowOff>
    </xdr:from>
    <xdr:to>
      <xdr:col>4</xdr:col>
      <xdr:colOff>746644</xdr:colOff>
      <xdr:row>191</xdr:row>
      <xdr:rowOff>35906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486766" y="37386491"/>
          <a:ext cx="1517303" cy="4827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103909</xdr:colOff>
      <xdr:row>194</xdr:row>
      <xdr:rowOff>69272</xdr:rowOff>
    </xdr:from>
    <xdr:to>
      <xdr:col>3</xdr:col>
      <xdr:colOff>305425</xdr:colOff>
      <xdr:row>195</xdr:row>
      <xdr:rowOff>314285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15636" y="38558931"/>
          <a:ext cx="1361834" cy="4614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99580</xdr:colOff>
      <xdr:row>229</xdr:row>
      <xdr:rowOff>181840</xdr:rowOff>
    </xdr:from>
    <xdr:to>
      <xdr:col>3</xdr:col>
      <xdr:colOff>301096</xdr:colOff>
      <xdr:row>234</xdr:row>
      <xdr:rowOff>19876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13905" y="45673240"/>
          <a:ext cx="1363566" cy="4571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93519</xdr:colOff>
      <xdr:row>242</xdr:row>
      <xdr:rowOff>187036</xdr:rowOff>
    </xdr:from>
    <xdr:to>
      <xdr:col>3</xdr:col>
      <xdr:colOff>295035</xdr:colOff>
      <xdr:row>247</xdr:row>
      <xdr:rowOff>7753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07844" y="47364361"/>
          <a:ext cx="1363566" cy="4588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99580</xdr:colOff>
      <xdr:row>255</xdr:row>
      <xdr:rowOff>183572</xdr:rowOff>
    </xdr:from>
    <xdr:to>
      <xdr:col>3</xdr:col>
      <xdr:colOff>301096</xdr:colOff>
      <xdr:row>260</xdr:row>
      <xdr:rowOff>21607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413905" y="49065872"/>
          <a:ext cx="1363566" cy="4571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34636</xdr:colOff>
      <xdr:row>29</xdr:row>
      <xdr:rowOff>173183</xdr:rowOff>
    </xdr:from>
    <xdr:to>
      <xdr:col>10</xdr:col>
      <xdr:colOff>42891</xdr:colOff>
      <xdr:row>32</xdr:row>
      <xdr:rowOff>184844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1"/>
        <a:stretch/>
      </xdr:blipFill>
      <xdr:spPr bwMode="auto">
        <a:xfrm>
          <a:off x="346363" y="6096001"/>
          <a:ext cx="6132830" cy="6870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203489</xdr:colOff>
      <xdr:row>21</xdr:row>
      <xdr:rowOff>25976</xdr:rowOff>
    </xdr:from>
    <xdr:to>
      <xdr:col>3</xdr:col>
      <xdr:colOff>90921</xdr:colOff>
      <xdr:row>23</xdr:row>
      <xdr:rowOff>77072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517814" y="4321751"/>
          <a:ext cx="1049482" cy="5082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167986</xdr:colOff>
      <xdr:row>68</xdr:row>
      <xdr:rowOff>190500</xdr:rowOff>
    </xdr:from>
    <xdr:to>
      <xdr:col>3</xdr:col>
      <xdr:colOff>55418</xdr:colOff>
      <xdr:row>70</xdr:row>
      <xdr:rowOff>293551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482311" y="13696950"/>
          <a:ext cx="1049482" cy="5031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142009</xdr:colOff>
      <xdr:row>123</xdr:row>
      <xdr:rowOff>0</xdr:rowOff>
    </xdr:from>
    <xdr:to>
      <xdr:col>3</xdr:col>
      <xdr:colOff>29441</xdr:colOff>
      <xdr:row>124</xdr:row>
      <xdr:rowOff>319528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456334" y="24183975"/>
          <a:ext cx="1049482" cy="5005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155865</xdr:colOff>
      <xdr:row>176</xdr:row>
      <xdr:rowOff>25977</xdr:rowOff>
    </xdr:from>
    <xdr:to>
      <xdr:col>3</xdr:col>
      <xdr:colOff>43297</xdr:colOff>
      <xdr:row>177</xdr:row>
      <xdr:rowOff>345505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467592" y="34549772"/>
          <a:ext cx="1047750" cy="5013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213360</xdr:colOff>
      <xdr:row>82</xdr:row>
      <xdr:rowOff>114300</xdr:rowOff>
    </xdr:from>
    <xdr:to>
      <xdr:col>2</xdr:col>
      <xdr:colOff>379412</xdr:colOff>
      <xdr:row>83</xdr:row>
      <xdr:rowOff>131445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529590" y="16581120"/>
          <a:ext cx="634682" cy="2266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171450</xdr:colOff>
      <xdr:row>136</xdr:row>
      <xdr:rowOff>102870</xdr:rowOff>
    </xdr:from>
    <xdr:to>
      <xdr:col>2</xdr:col>
      <xdr:colOff>337502</xdr:colOff>
      <xdr:row>137</xdr:row>
      <xdr:rowOff>120015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487680" y="27043380"/>
          <a:ext cx="634682" cy="2266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171450</xdr:colOff>
      <xdr:row>189</xdr:row>
      <xdr:rowOff>121920</xdr:rowOff>
    </xdr:from>
    <xdr:to>
      <xdr:col>2</xdr:col>
      <xdr:colOff>337502</xdr:colOff>
      <xdr:row>190</xdr:row>
      <xdr:rowOff>139065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487680" y="37536120"/>
          <a:ext cx="634682" cy="2266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356</xdr:row>
      <xdr:rowOff>28575</xdr:rowOff>
    </xdr:from>
    <xdr:to>
      <xdr:col>7</xdr:col>
      <xdr:colOff>123825</xdr:colOff>
      <xdr:row>364</xdr:row>
      <xdr:rowOff>152400</xdr:rowOff>
    </xdr:to>
    <xdr:pic>
      <xdr:nvPicPr>
        <xdr:cNvPr id="33129" name="図 13" descr="白紙.JPG">
          <a:extLst>
            <a:ext uri="{FF2B5EF4-FFF2-40B4-BE49-F238E27FC236}">
              <a16:creationId xmlns:a16="http://schemas.microsoft.com/office/drawing/2014/main" xmlns="" id="{00000000-0008-0000-0200-00006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0123050"/>
          <a:ext cx="3190875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285750</xdr:colOff>
      <xdr:row>356</xdr:row>
      <xdr:rowOff>28575</xdr:rowOff>
    </xdr:from>
    <xdr:to>
      <xdr:col>12</xdr:col>
      <xdr:colOff>552450</xdr:colOff>
      <xdr:row>364</xdr:row>
      <xdr:rowOff>152400</xdr:rowOff>
    </xdr:to>
    <xdr:pic>
      <xdr:nvPicPr>
        <xdr:cNvPr id="33130" name="図 13" descr="白紙.JPG">
          <a:extLst>
            <a:ext uri="{FF2B5EF4-FFF2-40B4-BE49-F238E27FC236}">
              <a16:creationId xmlns:a16="http://schemas.microsoft.com/office/drawing/2014/main" xmlns="" id="{00000000-0008-0000-0200-00006A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0123050"/>
          <a:ext cx="3200400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308</xdr:row>
      <xdr:rowOff>0</xdr:rowOff>
    </xdr:from>
    <xdr:to>
      <xdr:col>7</xdr:col>
      <xdr:colOff>114300</xdr:colOff>
      <xdr:row>314</xdr:row>
      <xdr:rowOff>171450</xdr:rowOff>
    </xdr:to>
    <xdr:pic>
      <xdr:nvPicPr>
        <xdr:cNvPr id="33131" name="図 13" descr="白紙.JPG">
          <a:extLst>
            <a:ext uri="{FF2B5EF4-FFF2-40B4-BE49-F238E27FC236}">
              <a16:creationId xmlns:a16="http://schemas.microsoft.com/office/drawing/2014/main" xmlns="" id="{00000000-0008-0000-0200-00006B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0740925"/>
          <a:ext cx="3190875" cy="14287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247650</xdr:colOff>
      <xdr:row>308</xdr:row>
      <xdr:rowOff>9525</xdr:rowOff>
    </xdr:from>
    <xdr:to>
      <xdr:col>12</xdr:col>
      <xdr:colOff>514350</xdr:colOff>
      <xdr:row>314</xdr:row>
      <xdr:rowOff>190500</xdr:rowOff>
    </xdr:to>
    <xdr:pic>
      <xdr:nvPicPr>
        <xdr:cNvPr id="33132" name="図 13" descr="白紙.JPG">
          <a:extLst>
            <a:ext uri="{FF2B5EF4-FFF2-40B4-BE49-F238E27FC236}">
              <a16:creationId xmlns:a16="http://schemas.microsoft.com/office/drawing/2014/main" xmlns="" id="{00000000-0008-0000-0200-00006C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60750450"/>
          <a:ext cx="3200400" cy="14382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251</xdr:row>
      <xdr:rowOff>0</xdr:rowOff>
    </xdr:from>
    <xdr:to>
      <xdr:col>7</xdr:col>
      <xdr:colOff>114300</xdr:colOff>
      <xdr:row>259</xdr:row>
      <xdr:rowOff>123825</xdr:rowOff>
    </xdr:to>
    <xdr:pic>
      <xdr:nvPicPr>
        <xdr:cNvPr id="33133" name="図 13" descr="白紙.JPG">
          <a:extLst>
            <a:ext uri="{FF2B5EF4-FFF2-40B4-BE49-F238E27FC236}">
              <a16:creationId xmlns:a16="http://schemas.microsoft.com/office/drawing/2014/main" xmlns="" id="{00000000-0008-0000-0200-00006D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653825"/>
          <a:ext cx="3190875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295275</xdr:colOff>
      <xdr:row>250</xdr:row>
      <xdr:rowOff>200025</xdr:rowOff>
    </xdr:from>
    <xdr:to>
      <xdr:col>12</xdr:col>
      <xdr:colOff>561975</xdr:colOff>
      <xdr:row>259</xdr:row>
      <xdr:rowOff>114300</xdr:rowOff>
    </xdr:to>
    <xdr:pic>
      <xdr:nvPicPr>
        <xdr:cNvPr id="33134" name="図 13" descr="白紙.JPG">
          <a:extLst>
            <a:ext uri="{FF2B5EF4-FFF2-40B4-BE49-F238E27FC236}">
              <a16:creationId xmlns:a16="http://schemas.microsoft.com/office/drawing/2014/main" xmlns="" id="{00000000-0008-0000-0200-00006E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49644300"/>
          <a:ext cx="3200400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202</xdr:row>
      <xdr:rowOff>0</xdr:rowOff>
    </xdr:from>
    <xdr:to>
      <xdr:col>7</xdr:col>
      <xdr:colOff>114300</xdr:colOff>
      <xdr:row>208</xdr:row>
      <xdr:rowOff>171450</xdr:rowOff>
    </xdr:to>
    <xdr:pic>
      <xdr:nvPicPr>
        <xdr:cNvPr id="33135" name="図 13" descr="白紙.JPG">
          <a:extLst>
            <a:ext uri="{FF2B5EF4-FFF2-40B4-BE49-F238E27FC236}">
              <a16:creationId xmlns:a16="http://schemas.microsoft.com/office/drawing/2014/main" xmlns="" id="{00000000-0008-0000-0200-00006F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00"/>
          <a:ext cx="3190875" cy="14287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276225</xdr:colOff>
      <xdr:row>202</xdr:row>
      <xdr:rowOff>9525</xdr:rowOff>
    </xdr:from>
    <xdr:to>
      <xdr:col>12</xdr:col>
      <xdr:colOff>542925</xdr:colOff>
      <xdr:row>208</xdr:row>
      <xdr:rowOff>180975</xdr:rowOff>
    </xdr:to>
    <xdr:pic>
      <xdr:nvPicPr>
        <xdr:cNvPr id="33136" name="図 13" descr="白紙.JPG">
          <a:extLst>
            <a:ext uri="{FF2B5EF4-FFF2-40B4-BE49-F238E27FC236}">
              <a16:creationId xmlns:a16="http://schemas.microsoft.com/office/drawing/2014/main" xmlns="" id="{00000000-0008-0000-0200-000070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40014525"/>
          <a:ext cx="3200400" cy="14287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145</xdr:row>
      <xdr:rowOff>0</xdr:rowOff>
    </xdr:from>
    <xdr:to>
      <xdr:col>7</xdr:col>
      <xdr:colOff>114300</xdr:colOff>
      <xdr:row>153</xdr:row>
      <xdr:rowOff>123825</xdr:rowOff>
    </xdr:to>
    <xdr:pic>
      <xdr:nvPicPr>
        <xdr:cNvPr id="33137" name="図 13" descr="白紙.JPG">
          <a:extLst>
            <a:ext uri="{FF2B5EF4-FFF2-40B4-BE49-F238E27FC236}">
              <a16:creationId xmlns:a16="http://schemas.microsoft.com/office/drawing/2014/main" xmlns="" id="{00000000-0008-0000-0200-000071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36925"/>
          <a:ext cx="3190875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276225</xdr:colOff>
      <xdr:row>145</xdr:row>
      <xdr:rowOff>9525</xdr:rowOff>
    </xdr:from>
    <xdr:to>
      <xdr:col>12</xdr:col>
      <xdr:colOff>542925</xdr:colOff>
      <xdr:row>153</xdr:row>
      <xdr:rowOff>133350</xdr:rowOff>
    </xdr:to>
    <xdr:pic>
      <xdr:nvPicPr>
        <xdr:cNvPr id="33138" name="図 13" descr="白紙.JPG">
          <a:extLst>
            <a:ext uri="{FF2B5EF4-FFF2-40B4-BE49-F238E27FC236}">
              <a16:creationId xmlns:a16="http://schemas.microsoft.com/office/drawing/2014/main" xmlns="" id="{00000000-0008-0000-0200-000072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8746450"/>
          <a:ext cx="3200400" cy="18002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95</xdr:row>
      <xdr:rowOff>0</xdr:rowOff>
    </xdr:from>
    <xdr:to>
      <xdr:col>7</xdr:col>
      <xdr:colOff>114300</xdr:colOff>
      <xdr:row>102</xdr:row>
      <xdr:rowOff>142875</xdr:rowOff>
    </xdr:to>
    <xdr:pic>
      <xdr:nvPicPr>
        <xdr:cNvPr id="33139" name="図 13" descr="白紙.JPG">
          <a:extLst>
            <a:ext uri="{FF2B5EF4-FFF2-40B4-BE49-F238E27FC236}">
              <a16:creationId xmlns:a16="http://schemas.microsoft.com/office/drawing/2014/main" xmlns="" id="{00000000-0008-0000-0200-000073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164300"/>
          <a:ext cx="3190875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295275</xdr:colOff>
      <xdr:row>95</xdr:row>
      <xdr:rowOff>0</xdr:rowOff>
    </xdr:from>
    <xdr:to>
      <xdr:col>12</xdr:col>
      <xdr:colOff>561975</xdr:colOff>
      <xdr:row>102</xdr:row>
      <xdr:rowOff>142875</xdr:rowOff>
    </xdr:to>
    <xdr:pic>
      <xdr:nvPicPr>
        <xdr:cNvPr id="33140" name="図 13" descr="白紙.JPG">
          <a:extLst>
            <a:ext uri="{FF2B5EF4-FFF2-40B4-BE49-F238E27FC236}">
              <a16:creationId xmlns:a16="http://schemas.microsoft.com/office/drawing/2014/main" xmlns="" id="{00000000-0008-0000-0200-000074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9164300"/>
          <a:ext cx="3200400" cy="16097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238125</xdr:colOff>
      <xdr:row>64</xdr:row>
      <xdr:rowOff>47625</xdr:rowOff>
    </xdr:from>
    <xdr:to>
      <xdr:col>5</xdr:col>
      <xdr:colOff>146050</xdr:colOff>
      <xdr:row>66</xdr:row>
      <xdr:rowOff>145415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69" r="37428"/>
        <a:stretch/>
      </xdr:blipFill>
      <xdr:spPr bwMode="auto">
        <a:xfrm>
          <a:off x="542925" y="13554075"/>
          <a:ext cx="161290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142875</xdr:colOff>
      <xdr:row>74</xdr:row>
      <xdr:rowOff>44450</xdr:rowOff>
    </xdr:from>
    <xdr:to>
      <xdr:col>6</xdr:col>
      <xdr:colOff>54053</xdr:colOff>
      <xdr:row>76</xdr:row>
      <xdr:rowOff>553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447675" y="15424150"/>
          <a:ext cx="2247978" cy="4498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648233</xdr:colOff>
      <xdr:row>85</xdr:row>
      <xdr:rowOff>175846</xdr:rowOff>
    </xdr:from>
    <xdr:to>
      <xdr:col>7</xdr:col>
      <xdr:colOff>243152</xdr:colOff>
      <xdr:row>88</xdr:row>
      <xdr:rowOff>45232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962683" y="17711371"/>
          <a:ext cx="1509444" cy="4789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246184</xdr:colOff>
      <xdr:row>171</xdr:row>
      <xdr:rowOff>58617</xdr:rowOff>
    </xdr:from>
    <xdr:to>
      <xdr:col>5</xdr:col>
      <xdr:colOff>154109</xdr:colOff>
      <xdr:row>173</xdr:row>
      <xdr:rowOff>134427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69" r="37428"/>
        <a:stretch/>
      </xdr:blipFill>
      <xdr:spPr bwMode="auto">
        <a:xfrm>
          <a:off x="553915" y="34333963"/>
          <a:ext cx="1615098" cy="456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227134</xdr:colOff>
      <xdr:row>181</xdr:row>
      <xdr:rowOff>41033</xdr:rowOff>
    </xdr:from>
    <xdr:to>
      <xdr:col>6</xdr:col>
      <xdr:colOff>138312</xdr:colOff>
      <xdr:row>183</xdr:row>
      <xdr:rowOff>824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34865" y="36199398"/>
          <a:ext cx="2241139" cy="4527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261327</xdr:colOff>
      <xdr:row>123</xdr:row>
      <xdr:rowOff>184150</xdr:rowOff>
    </xdr:from>
    <xdr:to>
      <xdr:col>6</xdr:col>
      <xdr:colOff>172505</xdr:colOff>
      <xdr:row>126</xdr:row>
      <xdr:rowOff>8246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66127" y="24999950"/>
          <a:ext cx="2247978" cy="4527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9325</xdr:colOff>
      <xdr:row>135</xdr:row>
      <xdr:rowOff>175846</xdr:rowOff>
    </xdr:from>
    <xdr:to>
      <xdr:col>7</xdr:col>
      <xdr:colOff>299569</xdr:colOff>
      <xdr:row>138</xdr:row>
      <xdr:rowOff>8596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24229" y="26926442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31305</xdr:colOff>
      <xdr:row>192</xdr:row>
      <xdr:rowOff>205154</xdr:rowOff>
    </xdr:from>
    <xdr:to>
      <xdr:col>7</xdr:col>
      <xdr:colOff>321549</xdr:colOff>
      <xdr:row>195</xdr:row>
      <xdr:rowOff>74539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46209" y="38598231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124556</xdr:colOff>
      <xdr:row>116</xdr:row>
      <xdr:rowOff>7326</xdr:rowOff>
    </xdr:from>
    <xdr:to>
      <xdr:col>4</xdr:col>
      <xdr:colOff>528861</xdr:colOff>
      <xdr:row>118</xdr:row>
      <xdr:rowOff>131883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67" r="40665"/>
        <a:stretch/>
      </xdr:blipFill>
      <xdr:spPr bwMode="auto">
        <a:xfrm>
          <a:off x="432287" y="23387538"/>
          <a:ext cx="1415420" cy="505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264502</xdr:colOff>
      <xdr:row>230</xdr:row>
      <xdr:rowOff>13921</xdr:rowOff>
    </xdr:from>
    <xdr:ext cx="2241139" cy="452747"/>
    <xdr:pic>
      <xdr:nvPicPr>
        <xdr:cNvPr id="56" name="図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69302" y="45905371"/>
          <a:ext cx="2241139" cy="4527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9325</xdr:colOff>
      <xdr:row>241</xdr:row>
      <xdr:rowOff>175846</xdr:rowOff>
    </xdr:from>
    <xdr:ext cx="1513840" cy="477520"/>
    <xdr:pic>
      <xdr:nvPicPr>
        <xdr:cNvPr id="58" name="図 5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24229" y="26926442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234461</xdr:colOff>
      <xdr:row>277</xdr:row>
      <xdr:rowOff>29308</xdr:rowOff>
    </xdr:from>
    <xdr:to>
      <xdr:col>5</xdr:col>
      <xdr:colOff>142386</xdr:colOff>
      <xdr:row>279</xdr:row>
      <xdr:rowOff>105118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69" r="37428"/>
        <a:stretch/>
      </xdr:blipFill>
      <xdr:spPr bwMode="auto">
        <a:xfrm>
          <a:off x="542192" y="55215693"/>
          <a:ext cx="1615098" cy="456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124557</xdr:colOff>
      <xdr:row>221</xdr:row>
      <xdr:rowOff>65942</xdr:rowOff>
    </xdr:from>
    <xdr:to>
      <xdr:col>4</xdr:col>
      <xdr:colOff>528862</xdr:colOff>
      <xdr:row>224</xdr:row>
      <xdr:rowOff>102575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67" r="40665"/>
        <a:stretch/>
      </xdr:blipFill>
      <xdr:spPr bwMode="auto">
        <a:xfrm>
          <a:off x="432288" y="44093423"/>
          <a:ext cx="1415420" cy="505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227134</xdr:colOff>
      <xdr:row>287</xdr:row>
      <xdr:rowOff>41033</xdr:rowOff>
    </xdr:from>
    <xdr:ext cx="2241139" cy="452747"/>
    <xdr:pic>
      <xdr:nvPicPr>
        <xdr:cNvPr id="61" name="図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31934" y="57333908"/>
          <a:ext cx="2241139" cy="4527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31305</xdr:colOff>
      <xdr:row>298</xdr:row>
      <xdr:rowOff>205154</xdr:rowOff>
    </xdr:from>
    <xdr:ext cx="1513840" cy="477520"/>
    <xdr:pic>
      <xdr:nvPicPr>
        <xdr:cNvPr id="63" name="図 6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46209" y="38598231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139211</xdr:colOff>
      <xdr:row>327</xdr:row>
      <xdr:rowOff>0</xdr:rowOff>
    </xdr:from>
    <xdr:to>
      <xdr:col>4</xdr:col>
      <xdr:colOff>543516</xdr:colOff>
      <xdr:row>329</xdr:row>
      <xdr:rowOff>124557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67" r="40665"/>
        <a:stretch/>
      </xdr:blipFill>
      <xdr:spPr bwMode="auto">
        <a:xfrm>
          <a:off x="446942" y="64923865"/>
          <a:ext cx="1415420" cy="505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235927</xdr:colOff>
      <xdr:row>334</xdr:row>
      <xdr:rowOff>257175</xdr:rowOff>
    </xdr:from>
    <xdr:ext cx="2241139" cy="452747"/>
    <xdr:pic>
      <xdr:nvPicPr>
        <xdr:cNvPr id="65" name="図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40727" y="66779775"/>
          <a:ext cx="2241139" cy="4527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9325</xdr:colOff>
      <xdr:row>346</xdr:row>
      <xdr:rowOff>175846</xdr:rowOff>
    </xdr:from>
    <xdr:ext cx="1513840" cy="477520"/>
    <xdr:pic>
      <xdr:nvPicPr>
        <xdr:cNvPr id="67" name="図 66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019100" y="68641546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3</xdr:col>
      <xdr:colOff>269875</xdr:colOff>
      <xdr:row>86</xdr:row>
      <xdr:rowOff>114300</xdr:rowOff>
    </xdr:from>
    <xdr:to>
      <xdr:col>4</xdr:col>
      <xdr:colOff>202601</xdr:colOff>
      <xdr:row>87</xdr:row>
      <xdr:rowOff>113281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89000" y="17859375"/>
          <a:ext cx="628051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225425</xdr:colOff>
      <xdr:row>136</xdr:row>
      <xdr:rowOff>76200</xdr:rowOff>
    </xdr:from>
    <xdr:to>
      <xdr:col>4</xdr:col>
      <xdr:colOff>158151</xdr:colOff>
      <xdr:row>137</xdr:row>
      <xdr:rowOff>113281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44550" y="27555825"/>
          <a:ext cx="628051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222250</xdr:colOff>
      <xdr:row>193</xdr:row>
      <xdr:rowOff>120650</xdr:rowOff>
    </xdr:from>
    <xdr:to>
      <xdr:col>4</xdr:col>
      <xdr:colOff>154976</xdr:colOff>
      <xdr:row>194</xdr:row>
      <xdr:rowOff>119631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44550" y="39001700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254000</xdr:colOff>
      <xdr:row>242</xdr:row>
      <xdr:rowOff>63500</xdr:rowOff>
    </xdr:from>
    <xdr:to>
      <xdr:col>4</xdr:col>
      <xdr:colOff>186726</xdr:colOff>
      <xdr:row>243</xdr:row>
      <xdr:rowOff>100581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76300" y="48482250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244475</xdr:colOff>
      <xdr:row>299</xdr:row>
      <xdr:rowOff>123825</xdr:rowOff>
    </xdr:from>
    <xdr:to>
      <xdr:col>4</xdr:col>
      <xdr:colOff>177201</xdr:colOff>
      <xdr:row>300</xdr:row>
      <xdr:rowOff>122806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63600" y="59855100"/>
          <a:ext cx="628051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298450</xdr:colOff>
      <xdr:row>347</xdr:row>
      <xdr:rowOff>76200</xdr:rowOff>
    </xdr:from>
    <xdr:to>
      <xdr:col>4</xdr:col>
      <xdr:colOff>231176</xdr:colOff>
      <xdr:row>348</xdr:row>
      <xdr:rowOff>113281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920750" y="69170550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71</xdr:row>
      <xdr:rowOff>0</xdr:rowOff>
    </xdr:from>
    <xdr:to>
      <xdr:col>8</xdr:col>
      <xdr:colOff>114300</xdr:colOff>
      <xdr:row>83</xdr:row>
      <xdr:rowOff>57150</xdr:rowOff>
    </xdr:to>
    <xdr:pic>
      <xdr:nvPicPr>
        <xdr:cNvPr id="22481" name="図 13" descr="白紙.JPG">
          <a:extLst>
            <a:ext uri="{FF2B5EF4-FFF2-40B4-BE49-F238E27FC236}">
              <a16:creationId xmlns:a16="http://schemas.microsoft.com/office/drawing/2014/main" xmlns="" id="{00000000-0008-0000-0300-0000D1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325725"/>
          <a:ext cx="3848100" cy="23431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85</xdr:row>
      <xdr:rowOff>28575</xdr:rowOff>
    </xdr:from>
    <xdr:to>
      <xdr:col>8</xdr:col>
      <xdr:colOff>142875</xdr:colOff>
      <xdr:row>97</xdr:row>
      <xdr:rowOff>95250</xdr:rowOff>
    </xdr:to>
    <xdr:pic>
      <xdr:nvPicPr>
        <xdr:cNvPr id="22482" name="図 13" descr="白紙.JPG">
          <a:extLst>
            <a:ext uri="{FF2B5EF4-FFF2-40B4-BE49-F238E27FC236}">
              <a16:creationId xmlns:a16="http://schemas.microsoft.com/office/drawing/2014/main" xmlns="" id="{00000000-0008-0000-0300-0000D2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926050"/>
          <a:ext cx="3867150" cy="23526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0</xdr:colOff>
      <xdr:row>124</xdr:row>
      <xdr:rowOff>0</xdr:rowOff>
    </xdr:from>
    <xdr:to>
      <xdr:col>8</xdr:col>
      <xdr:colOff>114300</xdr:colOff>
      <xdr:row>136</xdr:row>
      <xdr:rowOff>57150</xdr:rowOff>
    </xdr:to>
    <xdr:pic>
      <xdr:nvPicPr>
        <xdr:cNvPr id="22484" name="図 13" descr="白紙.JPG">
          <a:extLst>
            <a:ext uri="{FF2B5EF4-FFF2-40B4-BE49-F238E27FC236}">
              <a16:creationId xmlns:a16="http://schemas.microsoft.com/office/drawing/2014/main" xmlns="" id="{00000000-0008-0000-0300-0000D4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669875"/>
          <a:ext cx="3848100" cy="23431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138</xdr:row>
      <xdr:rowOff>28575</xdr:rowOff>
    </xdr:from>
    <xdr:to>
      <xdr:col>8</xdr:col>
      <xdr:colOff>142875</xdr:colOff>
      <xdr:row>150</xdr:row>
      <xdr:rowOff>95250</xdr:rowOff>
    </xdr:to>
    <xdr:pic>
      <xdr:nvPicPr>
        <xdr:cNvPr id="22485" name="図 13" descr="白紙.JPG">
          <a:extLst>
            <a:ext uri="{FF2B5EF4-FFF2-40B4-BE49-F238E27FC236}">
              <a16:creationId xmlns:a16="http://schemas.microsoft.com/office/drawing/2014/main" xmlns="" id="{00000000-0008-0000-0300-0000D5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8270200"/>
          <a:ext cx="3867150" cy="23526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0</xdr:colOff>
      <xdr:row>177</xdr:row>
      <xdr:rowOff>0</xdr:rowOff>
    </xdr:from>
    <xdr:to>
      <xdr:col>8</xdr:col>
      <xdr:colOff>114300</xdr:colOff>
      <xdr:row>189</xdr:row>
      <xdr:rowOff>57150</xdr:rowOff>
    </xdr:to>
    <xdr:pic>
      <xdr:nvPicPr>
        <xdr:cNvPr id="22487" name="図 13" descr="白紙.JPG">
          <a:extLst>
            <a:ext uri="{FF2B5EF4-FFF2-40B4-BE49-F238E27FC236}">
              <a16:creationId xmlns:a16="http://schemas.microsoft.com/office/drawing/2014/main" xmlns="" id="{00000000-0008-0000-0300-0000D7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6014025"/>
          <a:ext cx="3848100" cy="23431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191</xdr:row>
      <xdr:rowOff>28575</xdr:rowOff>
    </xdr:from>
    <xdr:to>
      <xdr:col>8</xdr:col>
      <xdr:colOff>142875</xdr:colOff>
      <xdr:row>203</xdr:row>
      <xdr:rowOff>95250</xdr:rowOff>
    </xdr:to>
    <xdr:pic>
      <xdr:nvPicPr>
        <xdr:cNvPr id="22488" name="図 13" descr="白紙.JPG">
          <a:extLst>
            <a:ext uri="{FF2B5EF4-FFF2-40B4-BE49-F238E27FC236}">
              <a16:creationId xmlns:a16="http://schemas.microsoft.com/office/drawing/2014/main" xmlns="" id="{00000000-0008-0000-0300-0000D8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614350"/>
          <a:ext cx="3867150" cy="23526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238125</xdr:colOff>
      <xdr:row>58</xdr:row>
      <xdr:rowOff>19050</xdr:rowOff>
    </xdr:from>
    <xdr:to>
      <xdr:col>3</xdr:col>
      <xdr:colOff>124460</xdr:colOff>
      <xdr:row>60</xdr:row>
      <xdr:rowOff>97790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7" r="39586"/>
        <a:stretch/>
      </xdr:blipFill>
      <xdr:spPr bwMode="auto">
        <a:xfrm>
          <a:off x="238125" y="12725400"/>
          <a:ext cx="136271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247650</xdr:colOff>
      <xdr:row>111</xdr:row>
      <xdr:rowOff>19050</xdr:rowOff>
    </xdr:from>
    <xdr:ext cx="1362710" cy="459740"/>
    <xdr:pic>
      <xdr:nvPicPr>
        <xdr:cNvPr id="12" name="図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7" r="39586"/>
        <a:stretch/>
      </xdr:blipFill>
      <xdr:spPr bwMode="auto">
        <a:xfrm>
          <a:off x="247650" y="23060025"/>
          <a:ext cx="136271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276225</xdr:colOff>
      <xdr:row>164</xdr:row>
      <xdr:rowOff>19050</xdr:rowOff>
    </xdr:from>
    <xdr:ext cx="1362710" cy="459740"/>
    <xdr:pic>
      <xdr:nvPicPr>
        <xdr:cNvPr id="13" name="図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7" r="39586"/>
        <a:stretch/>
      </xdr:blipFill>
      <xdr:spPr bwMode="auto">
        <a:xfrm>
          <a:off x="276225" y="33394650"/>
          <a:ext cx="1362710" cy="459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12</xdr:row>
      <xdr:rowOff>19050</xdr:rowOff>
    </xdr:from>
    <xdr:to>
      <xdr:col>2</xdr:col>
      <xdr:colOff>323850</xdr:colOff>
      <xdr:row>13</xdr:row>
      <xdr:rowOff>51489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52" r="44966"/>
        <a:stretch/>
      </xdr:blipFill>
      <xdr:spPr bwMode="auto">
        <a:xfrm>
          <a:off x="381000" y="2676525"/>
          <a:ext cx="771525" cy="2705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85719</xdr:colOff>
      <xdr:row>25</xdr:row>
      <xdr:rowOff>95248</xdr:rowOff>
    </xdr:from>
    <xdr:to>
      <xdr:col>2</xdr:col>
      <xdr:colOff>570795</xdr:colOff>
      <xdr:row>27</xdr:row>
      <xdr:rowOff>2811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03" r="43600"/>
        <a:stretch/>
      </xdr:blipFill>
      <xdr:spPr bwMode="auto">
        <a:xfrm>
          <a:off x="437411" y="5414594"/>
          <a:ext cx="961326" cy="2665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showWhiteSpace="0" view="pageBreakPreview" zoomScaleNormal="100" zoomScaleSheetLayoutView="100" workbookViewId="0">
      <selection activeCell="B3" sqref="B3:H4"/>
    </sheetView>
  </sheetViews>
  <sheetFormatPr defaultColWidth="9" defaultRowHeight="13.5"/>
  <cols>
    <col min="1" max="1" width="13.375" style="1" customWidth="1"/>
    <col min="2" max="2" width="8.625" style="1" customWidth="1"/>
    <col min="3" max="3" width="4.75" style="1" customWidth="1"/>
    <col min="4" max="4" width="6.375" style="1" customWidth="1"/>
    <col min="5" max="5" width="4.625" style="1" customWidth="1"/>
    <col min="6" max="8" width="8.625" style="1" customWidth="1"/>
    <col min="9" max="9" width="9.125" style="1" customWidth="1"/>
    <col min="10" max="11" width="8.625" style="1" customWidth="1"/>
    <col min="12" max="12" width="3.5" style="1" customWidth="1"/>
    <col min="13" max="13" width="14.125" style="1" customWidth="1"/>
    <col min="14" max="20" width="10.625" style="1" customWidth="1"/>
    <col min="21" max="16384" width="9" style="1"/>
  </cols>
  <sheetData>
    <row r="1" spans="1:17" ht="14.25" thickBo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7" ht="18.75" customHeight="1" thickTop="1" thickBot="1">
      <c r="A2" s="533" t="s">
        <v>121</v>
      </c>
      <c r="B2" s="534"/>
      <c r="C2" s="534"/>
      <c r="D2" s="534"/>
      <c r="E2" s="534"/>
      <c r="F2" s="534"/>
      <c r="G2" s="534"/>
      <c r="H2" s="534"/>
      <c r="I2" s="534"/>
      <c r="J2" s="534"/>
      <c r="K2" s="535"/>
    </row>
    <row r="3" spans="1:17" ht="20.100000000000001" customHeight="1" thickTop="1">
      <c r="A3" s="536" t="s">
        <v>14</v>
      </c>
      <c r="B3" s="538" t="s">
        <v>386</v>
      </c>
      <c r="C3" s="539"/>
      <c r="D3" s="539"/>
      <c r="E3" s="539"/>
      <c r="F3" s="539"/>
      <c r="G3" s="539"/>
      <c r="H3" s="540"/>
      <c r="I3" s="280" t="s">
        <v>88</v>
      </c>
      <c r="J3" s="544"/>
      <c r="K3" s="545"/>
    </row>
    <row r="4" spans="1:17" ht="20.100000000000001" customHeight="1">
      <c r="A4" s="537"/>
      <c r="B4" s="541"/>
      <c r="C4" s="542"/>
      <c r="D4" s="542"/>
      <c r="E4" s="542"/>
      <c r="F4" s="542"/>
      <c r="G4" s="542"/>
      <c r="H4" s="543"/>
      <c r="I4" s="2" t="s">
        <v>23</v>
      </c>
      <c r="J4" s="546"/>
      <c r="K4" s="547"/>
    </row>
    <row r="5" spans="1:17" ht="27" customHeight="1">
      <c r="A5" s="3" t="s">
        <v>15</v>
      </c>
      <c r="B5" s="492"/>
      <c r="C5" s="493"/>
      <c r="D5" s="493"/>
      <c r="E5" s="493"/>
      <c r="F5" s="494"/>
      <c r="G5" s="495" t="s">
        <v>2</v>
      </c>
      <c r="H5" s="497"/>
      <c r="I5" s="498"/>
      <c r="J5" s="498"/>
      <c r="K5" s="499"/>
      <c r="M5" s="4"/>
    </row>
    <row r="6" spans="1:17" ht="27" customHeight="1">
      <c r="A6" s="130" t="s">
        <v>1</v>
      </c>
      <c r="B6" s="503"/>
      <c r="C6" s="504"/>
      <c r="D6" s="504"/>
      <c r="E6" s="504"/>
      <c r="F6" s="505"/>
      <c r="G6" s="496"/>
      <c r="H6" s="500"/>
      <c r="I6" s="501"/>
      <c r="J6" s="501"/>
      <c r="K6" s="502"/>
      <c r="M6" s="4"/>
    </row>
    <row r="7" spans="1:17" ht="27" customHeight="1">
      <c r="A7" s="374" t="s">
        <v>7</v>
      </c>
      <c r="B7" s="506"/>
      <c r="C7" s="507"/>
      <c r="D7" s="508"/>
      <c r="E7" s="508"/>
      <c r="F7" s="508"/>
      <c r="G7" s="509" t="s">
        <v>9</v>
      </c>
      <c r="H7" s="511"/>
      <c r="I7" s="512"/>
      <c r="J7" s="512"/>
      <c r="K7" s="513"/>
    </row>
    <row r="8" spans="1:17" ht="20.100000000000001" customHeight="1">
      <c r="A8" s="375" t="s">
        <v>24</v>
      </c>
      <c r="B8" s="517"/>
      <c r="C8" s="518"/>
      <c r="D8" s="376" t="s">
        <v>42</v>
      </c>
      <c r="E8" s="519"/>
      <c r="F8" s="520"/>
      <c r="G8" s="510"/>
      <c r="H8" s="514"/>
      <c r="I8" s="515"/>
      <c r="J8" s="515"/>
      <c r="K8" s="516"/>
    </row>
    <row r="9" spans="1:17" ht="38.25" customHeight="1">
      <c r="A9" s="377" t="s">
        <v>27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7" ht="20.25" customHeight="1">
      <c r="A10" s="453" t="s">
        <v>8</v>
      </c>
      <c r="B10" s="484" t="s">
        <v>38</v>
      </c>
      <c r="C10" s="485"/>
      <c r="D10" s="485"/>
      <c r="E10" s="486"/>
      <c r="F10" s="402"/>
      <c r="G10" s="20" t="s">
        <v>89</v>
      </c>
      <c r="H10" s="343"/>
      <c r="I10" s="20" t="s">
        <v>19</v>
      </c>
      <c r="J10" s="343"/>
      <c r="K10" s="240" t="s">
        <v>43</v>
      </c>
    </row>
    <row r="11" spans="1:17" ht="20.25" customHeight="1">
      <c r="A11" s="453"/>
      <c r="B11" s="455" t="s">
        <v>309</v>
      </c>
      <c r="C11" s="456"/>
      <c r="D11" s="456"/>
      <c r="E11" s="457"/>
      <c r="F11" s="356" t="s">
        <v>90</v>
      </c>
      <c r="G11" s="109" t="s">
        <v>91</v>
      </c>
      <c r="H11" s="109" t="s">
        <v>92</v>
      </c>
      <c r="I11" s="472" t="s">
        <v>93</v>
      </c>
      <c r="J11" s="473"/>
      <c r="K11" s="405"/>
      <c r="O11" s="33"/>
    </row>
    <row r="12" spans="1:17" ht="20.25" customHeight="1">
      <c r="A12" s="453"/>
      <c r="B12" s="150"/>
      <c r="C12" s="474" t="s">
        <v>94</v>
      </c>
      <c r="D12" s="475"/>
      <c r="E12" s="476"/>
      <c r="F12" s="403"/>
      <c r="G12" s="404"/>
      <c r="H12" s="404"/>
      <c r="I12" s="472" t="s">
        <v>95</v>
      </c>
      <c r="J12" s="473"/>
      <c r="K12" s="406"/>
    </row>
    <row r="13" spans="1:17" ht="26.25" customHeight="1" thickBot="1">
      <c r="A13" s="454"/>
      <c r="B13" s="151"/>
      <c r="C13" s="477" t="s">
        <v>354</v>
      </c>
      <c r="D13" s="478"/>
      <c r="E13" s="479"/>
      <c r="F13" s="418"/>
      <c r="G13" s="419"/>
      <c r="H13" s="420"/>
      <c r="I13" s="480" t="s">
        <v>44</v>
      </c>
      <c r="J13" s="481"/>
      <c r="K13" s="407"/>
      <c r="N13" s="428" t="s">
        <v>116</v>
      </c>
      <c r="O13" s="428"/>
      <c r="P13" s="428"/>
      <c r="Q13" s="429" t="s">
        <v>117</v>
      </c>
    </row>
    <row r="14" spans="1:17" ht="7.35" customHeight="1" thickBot="1">
      <c r="A14" s="526"/>
      <c r="B14" s="527"/>
      <c r="C14" s="527"/>
      <c r="D14" s="527"/>
      <c r="E14" s="527"/>
      <c r="F14" s="527"/>
      <c r="G14" s="527"/>
      <c r="H14" s="527"/>
      <c r="I14" s="527"/>
      <c r="J14" s="527"/>
      <c r="K14" s="527"/>
      <c r="N14" s="428"/>
      <c r="O14" s="428"/>
      <c r="P14" s="428"/>
      <c r="Q14" s="430"/>
    </row>
    <row r="15" spans="1:17" ht="19.7" customHeight="1">
      <c r="A15" s="424" t="s">
        <v>150</v>
      </c>
      <c r="B15" s="528" t="s">
        <v>138</v>
      </c>
      <c r="C15" s="529"/>
      <c r="D15" s="530"/>
      <c r="E15" s="530"/>
      <c r="F15" s="530"/>
      <c r="G15" s="133"/>
      <c r="H15" s="134"/>
      <c r="I15" s="134"/>
      <c r="J15" s="134"/>
      <c r="K15" s="135"/>
      <c r="M15" s="359"/>
      <c r="N15" s="359" t="s">
        <v>90</v>
      </c>
      <c r="O15" s="359" t="s">
        <v>91</v>
      </c>
      <c r="P15" s="359" t="s">
        <v>92</v>
      </c>
      <c r="Q15" s="431"/>
    </row>
    <row r="16" spans="1:17" ht="19.5" customHeight="1">
      <c r="A16" s="425"/>
      <c r="B16" s="531"/>
      <c r="C16" s="155"/>
      <c r="D16" s="489" t="s">
        <v>124</v>
      </c>
      <c r="E16" s="490"/>
      <c r="F16" s="491"/>
      <c r="G16" s="248" t="s">
        <v>269</v>
      </c>
      <c r="H16" s="345" t="str">
        <f>IF('1.定格エネルギー消費量'!$J$18="①",N16*F12+O16*G12+P16*H12,IF('1.定格エネルギー消費量'!$J$18="②",Q16,""))</f>
        <v/>
      </c>
      <c r="I16" s="136" t="s">
        <v>96</v>
      </c>
      <c r="J16" s="524" t="s">
        <v>123</v>
      </c>
      <c r="K16" s="525"/>
      <c r="M16" s="250" t="s">
        <v>269</v>
      </c>
      <c r="N16" s="128">
        <f>'1.定格エネルギー消費量'!H87</f>
        <v>0</v>
      </c>
      <c r="O16" s="128">
        <f>'1.定格エネルギー消費量'!H141</f>
        <v>0</v>
      </c>
      <c r="P16" s="128">
        <f>'1.定格エネルギー消費量'!H194</f>
        <v>0</v>
      </c>
      <c r="Q16" s="129">
        <f>'1.定格エネルギー消費量'!H39</f>
        <v>0</v>
      </c>
    </row>
    <row r="17" spans="1:19" ht="19.5" customHeight="1">
      <c r="A17" s="425"/>
      <c r="B17" s="532"/>
      <c r="C17" s="156"/>
      <c r="D17" s="521" t="s">
        <v>125</v>
      </c>
      <c r="E17" s="522"/>
      <c r="F17" s="523"/>
      <c r="G17" s="249" t="s">
        <v>270</v>
      </c>
      <c r="H17" s="346" t="str">
        <f>IF($K$12="100V",N17*F12+O17*G12+P17*H12,IF($K$12="200V",N17*F12+O17*G12+P17*H12,""))</f>
        <v/>
      </c>
      <c r="I17" s="137" t="s">
        <v>45</v>
      </c>
      <c r="J17" s="482" t="str">
        <f>"　許容差 "&amp;"+"&amp;'1.定格エネルギー消費量'!E267&amp;"%、  "&amp;'1.定格エネルギー消費量'!F267&amp;"%"</f>
        <v>　許容差 +25%、  -25%</v>
      </c>
      <c r="K17" s="483"/>
      <c r="M17" s="249" t="s">
        <v>270</v>
      </c>
      <c r="N17" s="128" t="str">
        <f>IF($K$12="100V",'1.定格エネルギー消費量'!H237,IF($K$12="200V",'1.定格エネルギー消費量'!H237,"----"))</f>
        <v>----</v>
      </c>
      <c r="O17" s="128" t="str">
        <f>IF($K$12="100V",'1.定格エネルギー消費量'!H250,IF($K$12="200V",'1.定格エネルギー消費量'!H250,"----"))</f>
        <v>----</v>
      </c>
      <c r="P17" s="128" t="str">
        <f>IF($K$12="100V",'1.定格エネルギー消費量'!H263,IF($K$12="200V",'1.定格エネルギー消費量'!H263,"----"))</f>
        <v>----</v>
      </c>
      <c r="Q17" s="4"/>
    </row>
    <row r="18" spans="1:19" ht="19.5" customHeight="1">
      <c r="A18" s="425"/>
      <c r="B18" s="463" t="s">
        <v>100</v>
      </c>
      <c r="C18" s="464"/>
      <c r="D18" s="471" t="s">
        <v>97</v>
      </c>
      <c r="E18" s="458" t="s">
        <v>46</v>
      </c>
      <c r="F18" s="459"/>
      <c r="G18" s="248" t="s">
        <v>249</v>
      </c>
      <c r="H18" s="336" t="str">
        <f>N18</f>
        <v/>
      </c>
      <c r="I18" s="136" t="s">
        <v>101</v>
      </c>
      <c r="J18" s="152"/>
      <c r="K18" s="153"/>
      <c r="M18" s="272" t="s">
        <v>249</v>
      </c>
      <c r="N18" s="128" t="str">
        <f>'2.熱効率'!F23</f>
        <v/>
      </c>
      <c r="O18" s="128" t="str">
        <f>'2.熱効率'!F24</f>
        <v/>
      </c>
      <c r="P18" s="128" t="str">
        <f>'2.熱効率'!F25</f>
        <v/>
      </c>
    </row>
    <row r="19" spans="1:19" ht="19.5" customHeight="1">
      <c r="A19" s="425"/>
      <c r="B19" s="465"/>
      <c r="C19" s="466"/>
      <c r="D19" s="471"/>
      <c r="E19" s="469" t="s">
        <v>47</v>
      </c>
      <c r="F19" s="470"/>
      <c r="G19" s="249" t="s">
        <v>250</v>
      </c>
      <c r="H19" s="337" t="str">
        <f>N19</f>
        <v/>
      </c>
      <c r="I19" s="138" t="s">
        <v>101</v>
      </c>
      <c r="J19" s="139"/>
      <c r="K19" s="140"/>
      <c r="M19" s="272" t="s">
        <v>250</v>
      </c>
      <c r="N19" s="128" t="str">
        <f>'2.熱効率'!H23</f>
        <v/>
      </c>
      <c r="O19" s="128" t="str">
        <f>'2.熱効率'!H24</f>
        <v/>
      </c>
      <c r="P19" s="128" t="str">
        <f>'2.熱効率'!H25</f>
        <v/>
      </c>
    </row>
    <row r="20" spans="1:19" ht="19.5" customHeight="1">
      <c r="A20" s="425"/>
      <c r="B20" s="465"/>
      <c r="C20" s="466"/>
      <c r="D20" s="471" t="s">
        <v>98</v>
      </c>
      <c r="E20" s="458" t="s">
        <v>46</v>
      </c>
      <c r="F20" s="459"/>
      <c r="G20" s="248" t="s">
        <v>249</v>
      </c>
      <c r="H20" s="336" t="str">
        <f>O18</f>
        <v/>
      </c>
      <c r="I20" s="136" t="s">
        <v>101</v>
      </c>
      <c r="J20" s="141"/>
      <c r="K20" s="142"/>
      <c r="M20" s="272" t="s">
        <v>251</v>
      </c>
      <c r="N20" s="128" t="str">
        <f>'3.立上り性能'!E21</f>
        <v/>
      </c>
      <c r="O20" s="128" t="str">
        <f>'3.立上り性能'!E22</f>
        <v/>
      </c>
      <c r="P20" s="128" t="str">
        <f>'3.立上り性能'!E23</f>
        <v/>
      </c>
    </row>
    <row r="21" spans="1:19" ht="19.5" customHeight="1">
      <c r="A21" s="425"/>
      <c r="B21" s="465"/>
      <c r="C21" s="466"/>
      <c r="D21" s="471"/>
      <c r="E21" s="469" t="s">
        <v>47</v>
      </c>
      <c r="F21" s="470"/>
      <c r="G21" s="249" t="s">
        <v>250</v>
      </c>
      <c r="H21" s="338" t="str">
        <f>O19</f>
        <v/>
      </c>
      <c r="I21" s="137" t="s">
        <v>101</v>
      </c>
      <c r="J21" s="357"/>
      <c r="K21" s="358"/>
      <c r="M21" s="273" t="s">
        <v>252</v>
      </c>
      <c r="N21" s="359" t="s">
        <v>120</v>
      </c>
      <c r="O21" s="359" t="s">
        <v>120</v>
      </c>
      <c r="P21" s="359" t="s">
        <v>120</v>
      </c>
    </row>
    <row r="22" spans="1:19" ht="19.5" customHeight="1">
      <c r="A22" s="425"/>
      <c r="B22" s="465"/>
      <c r="C22" s="466"/>
      <c r="D22" s="471" t="s">
        <v>99</v>
      </c>
      <c r="E22" s="458" t="s">
        <v>46</v>
      </c>
      <c r="F22" s="459"/>
      <c r="G22" s="248" t="s">
        <v>249</v>
      </c>
      <c r="H22" s="336" t="str">
        <f>P18</f>
        <v/>
      </c>
      <c r="I22" s="136" t="s">
        <v>101</v>
      </c>
      <c r="J22" s="141"/>
      <c r="K22" s="142"/>
      <c r="M22" s="273" t="s">
        <v>253</v>
      </c>
      <c r="N22" s="359" t="s">
        <v>120</v>
      </c>
      <c r="O22" s="359" t="s">
        <v>120</v>
      </c>
      <c r="P22" s="359" t="s">
        <v>120</v>
      </c>
    </row>
    <row r="23" spans="1:19" ht="19.5" customHeight="1">
      <c r="A23" s="425"/>
      <c r="B23" s="467"/>
      <c r="C23" s="468"/>
      <c r="D23" s="471"/>
      <c r="E23" s="469" t="s">
        <v>47</v>
      </c>
      <c r="F23" s="470"/>
      <c r="G23" s="249" t="s">
        <v>250</v>
      </c>
      <c r="H23" s="338" t="str">
        <f>P19</f>
        <v/>
      </c>
      <c r="I23" s="137" t="s">
        <v>101</v>
      </c>
      <c r="J23" s="487"/>
      <c r="K23" s="488"/>
      <c r="M23" s="273" t="s">
        <v>254</v>
      </c>
      <c r="N23" s="128">
        <f t="shared" ref="N23:P24" si="0">N16</f>
        <v>0</v>
      </c>
      <c r="O23" s="128">
        <f t="shared" si="0"/>
        <v>0</v>
      </c>
      <c r="P23" s="128">
        <f t="shared" si="0"/>
        <v>0</v>
      </c>
    </row>
    <row r="24" spans="1:19" ht="19.5" customHeight="1">
      <c r="A24" s="425"/>
      <c r="B24" s="434" t="s">
        <v>102</v>
      </c>
      <c r="C24" s="435"/>
      <c r="D24" s="440" t="s">
        <v>127</v>
      </c>
      <c r="E24" s="441"/>
      <c r="F24" s="442"/>
      <c r="G24" s="250" t="s">
        <v>152</v>
      </c>
      <c r="H24" s="339" t="str">
        <f>N20</f>
        <v/>
      </c>
      <c r="I24" s="143" t="s">
        <v>48</v>
      </c>
      <c r="J24" s="557" t="s">
        <v>126</v>
      </c>
      <c r="K24" s="558"/>
      <c r="M24" s="273" t="s">
        <v>255</v>
      </c>
      <c r="N24" s="128" t="str">
        <f t="shared" si="0"/>
        <v>----</v>
      </c>
      <c r="O24" s="128" t="str">
        <f t="shared" si="0"/>
        <v>----</v>
      </c>
      <c r="P24" s="128" t="str">
        <f t="shared" si="0"/>
        <v>----</v>
      </c>
    </row>
    <row r="25" spans="1:19" ht="19.5" customHeight="1">
      <c r="A25" s="425"/>
      <c r="B25" s="436"/>
      <c r="C25" s="437"/>
      <c r="D25" s="548" t="s">
        <v>128</v>
      </c>
      <c r="E25" s="549"/>
      <c r="F25" s="550"/>
      <c r="G25" s="250" t="s">
        <v>152</v>
      </c>
      <c r="H25" s="339" t="str">
        <f>O20</f>
        <v/>
      </c>
      <c r="I25" s="143" t="s">
        <v>48</v>
      </c>
      <c r="J25" s="559"/>
      <c r="K25" s="560"/>
      <c r="M25" s="273" t="s">
        <v>256</v>
      </c>
      <c r="N25" s="359" t="s">
        <v>120</v>
      </c>
      <c r="O25" s="359" t="s">
        <v>120</v>
      </c>
      <c r="P25" s="359" t="s">
        <v>120</v>
      </c>
    </row>
    <row r="26" spans="1:19" ht="19.5" customHeight="1">
      <c r="A26" s="425"/>
      <c r="B26" s="438"/>
      <c r="C26" s="439"/>
      <c r="D26" s="548" t="s">
        <v>129</v>
      </c>
      <c r="E26" s="549"/>
      <c r="F26" s="550"/>
      <c r="G26" s="250" t="s">
        <v>152</v>
      </c>
      <c r="H26" s="339" t="str">
        <f>P20</f>
        <v/>
      </c>
      <c r="I26" s="143" t="s">
        <v>48</v>
      </c>
      <c r="J26" s="561"/>
      <c r="K26" s="562"/>
      <c r="M26" s="273" t="s">
        <v>257</v>
      </c>
      <c r="N26" s="359" t="s">
        <v>120</v>
      </c>
      <c r="O26" s="359" t="s">
        <v>120</v>
      </c>
      <c r="P26" s="359" t="s">
        <v>120</v>
      </c>
    </row>
    <row r="27" spans="1:19" ht="19.5" customHeight="1">
      <c r="A27" s="425"/>
      <c r="B27" s="360" t="s">
        <v>139</v>
      </c>
      <c r="C27" s="154"/>
      <c r="D27" s="353"/>
      <c r="E27" s="353"/>
      <c r="F27" s="353"/>
      <c r="G27" s="281" t="s">
        <v>120</v>
      </c>
      <c r="H27" s="340"/>
      <c r="I27" s="282"/>
      <c r="J27" s="282"/>
      <c r="K27" s="283"/>
      <c r="M27" s="274" t="s">
        <v>258</v>
      </c>
      <c r="N27" s="128">
        <f t="shared" ref="N27:P28" si="1">N16*$O$30</f>
        <v>0</v>
      </c>
      <c r="O27" s="128">
        <f t="shared" si="1"/>
        <v>0</v>
      </c>
      <c r="P27" s="128">
        <f t="shared" si="1"/>
        <v>0</v>
      </c>
    </row>
    <row r="28" spans="1:19" ht="19.5" customHeight="1">
      <c r="A28" s="425"/>
      <c r="B28" s="463" t="s">
        <v>148</v>
      </c>
      <c r="C28" s="464"/>
      <c r="D28" s="563"/>
      <c r="E28" s="563"/>
      <c r="F28" s="563"/>
      <c r="G28" s="144"/>
      <c r="H28" s="341"/>
      <c r="I28" s="145"/>
      <c r="J28" s="146"/>
      <c r="K28" s="147"/>
      <c r="M28" s="274" t="s">
        <v>259</v>
      </c>
      <c r="N28" s="128" t="e">
        <f t="shared" si="1"/>
        <v>#VALUE!</v>
      </c>
      <c r="O28" s="128" t="e">
        <f t="shared" si="1"/>
        <v>#VALUE!</v>
      </c>
      <c r="P28" s="128" t="e">
        <f t="shared" si="1"/>
        <v>#VALUE!</v>
      </c>
    </row>
    <row r="29" spans="1:19" ht="19.5" customHeight="1">
      <c r="A29" s="425"/>
      <c r="B29" s="443"/>
      <c r="C29" s="79"/>
      <c r="D29" s="548" t="s">
        <v>46</v>
      </c>
      <c r="E29" s="549"/>
      <c r="F29" s="550"/>
      <c r="G29" s="281" t="s">
        <v>120</v>
      </c>
      <c r="H29" s="340"/>
      <c r="I29" s="282"/>
      <c r="J29" s="282"/>
      <c r="K29" s="283"/>
      <c r="M29" s="245" t="s">
        <v>143</v>
      </c>
      <c r="N29" s="241"/>
      <c r="O29" s="242"/>
      <c r="P29" s="242"/>
      <c r="Q29" s="106"/>
      <c r="S29" s="107"/>
    </row>
    <row r="30" spans="1:19" ht="19.5" customHeight="1">
      <c r="A30" s="425"/>
      <c r="B30" s="443"/>
      <c r="C30" s="79"/>
      <c r="D30" s="449" t="s">
        <v>49</v>
      </c>
      <c r="E30" s="450"/>
      <c r="F30" s="131" t="s">
        <v>66</v>
      </c>
      <c r="G30" s="251" t="s">
        <v>153</v>
      </c>
      <c r="H30" s="348" t="str">
        <f>'5.エネルギー消費量 '!H16</f>
        <v/>
      </c>
      <c r="I30" s="148" t="s">
        <v>72</v>
      </c>
      <c r="J30" s="553"/>
      <c r="K30" s="554"/>
      <c r="M30" s="432" t="s">
        <v>141</v>
      </c>
      <c r="N30" s="433"/>
      <c r="O30" s="378">
        <f>+'5.エネルギー消費量 '!H30</f>
        <v>2.5</v>
      </c>
      <c r="P30" s="243" t="s">
        <v>25</v>
      </c>
    </row>
    <row r="31" spans="1:19" ht="19.5" customHeight="1">
      <c r="A31" s="425"/>
      <c r="B31" s="443"/>
      <c r="C31" s="79"/>
      <c r="D31" s="551"/>
      <c r="E31" s="552"/>
      <c r="F31" s="132" t="s">
        <v>71</v>
      </c>
      <c r="G31" s="252" t="s">
        <v>154</v>
      </c>
      <c r="H31" s="349" t="str">
        <f>'5.エネルギー消費量 '!H19</f>
        <v/>
      </c>
      <c r="I31" s="149" t="s">
        <v>72</v>
      </c>
      <c r="J31" s="555"/>
      <c r="K31" s="556"/>
      <c r="M31" s="426" t="s">
        <v>142</v>
      </c>
      <c r="N31" s="427"/>
      <c r="O31" s="379">
        <f>+'5.エネルギー消費量 '!H34</f>
        <v>2.5</v>
      </c>
      <c r="P31" s="244" t="s">
        <v>25</v>
      </c>
    </row>
    <row r="32" spans="1:19" ht="19.5" customHeight="1">
      <c r="A32" s="425"/>
      <c r="B32" s="443"/>
      <c r="C32" s="79"/>
      <c r="D32" s="548" t="s">
        <v>73</v>
      </c>
      <c r="E32" s="549"/>
      <c r="F32" s="550"/>
      <c r="G32" s="281" t="s">
        <v>120</v>
      </c>
      <c r="H32" s="340"/>
      <c r="I32" s="282"/>
      <c r="J32" s="282"/>
      <c r="K32" s="283"/>
    </row>
    <row r="33" spans="1:14" ht="19.5" customHeight="1">
      <c r="A33" s="425"/>
      <c r="B33" s="443"/>
      <c r="C33" s="79"/>
      <c r="D33" s="449" t="s">
        <v>151</v>
      </c>
      <c r="E33" s="450"/>
      <c r="F33" s="131" t="s">
        <v>66</v>
      </c>
      <c r="G33" s="275" t="s">
        <v>260</v>
      </c>
      <c r="H33" s="350" t="str">
        <f>'5.エネルギー消費量 '!H31</f>
        <v/>
      </c>
      <c r="I33" s="38" t="s">
        <v>50</v>
      </c>
      <c r="J33" s="445" t="str">
        <f>"調理時間　"&amp;TEXT('5.エネルギー消費量 '!H30,"0.0")&amp;"h/日"</f>
        <v>調理時間　2.5h/日</v>
      </c>
      <c r="K33" s="446"/>
      <c r="N33" s="110"/>
    </row>
    <row r="34" spans="1:14" ht="19.5" customHeight="1" thickBot="1">
      <c r="A34" s="425"/>
      <c r="B34" s="444"/>
      <c r="C34" s="158"/>
      <c r="D34" s="451"/>
      <c r="E34" s="452"/>
      <c r="F34" s="132" t="s">
        <v>71</v>
      </c>
      <c r="G34" s="276" t="s">
        <v>261</v>
      </c>
      <c r="H34" s="351" t="str">
        <f>'5.エネルギー消費量 '!H35</f>
        <v/>
      </c>
      <c r="I34" s="21" t="s">
        <v>50</v>
      </c>
      <c r="J34" s="447" t="str">
        <f>"調理時間　"&amp;TEXT('5.エネルギー消費量 '!H34,"0.0")&amp;"h/日"</f>
        <v>調理時間　2.5h/日</v>
      </c>
      <c r="K34" s="448"/>
    </row>
    <row r="35" spans="1:14" ht="15" customHeight="1">
      <c r="A35" s="421" t="s">
        <v>41</v>
      </c>
      <c r="B35" s="22"/>
      <c r="C35" s="23"/>
      <c r="D35" s="23"/>
      <c r="E35" s="23"/>
      <c r="F35" s="23"/>
      <c r="G35" s="23"/>
      <c r="H35" s="23"/>
      <c r="I35" s="23"/>
      <c r="J35" s="23"/>
      <c r="K35" s="24"/>
    </row>
    <row r="36" spans="1:14" ht="15" customHeight="1">
      <c r="A36" s="422"/>
      <c r="B36" s="25"/>
      <c r="C36" s="26"/>
      <c r="D36" s="26"/>
      <c r="E36" s="26"/>
      <c r="F36" s="26"/>
      <c r="G36" s="26"/>
      <c r="H36" s="26"/>
      <c r="I36" s="26"/>
      <c r="J36" s="26"/>
      <c r="K36" s="27"/>
    </row>
    <row r="37" spans="1:14" ht="15" customHeight="1">
      <c r="A37" s="422"/>
      <c r="B37" s="25"/>
      <c r="C37" s="26"/>
      <c r="D37" s="26"/>
      <c r="E37" s="26"/>
      <c r="F37" s="26"/>
      <c r="G37" s="26"/>
      <c r="H37" s="26"/>
      <c r="I37" s="26"/>
      <c r="J37" s="26"/>
      <c r="K37" s="27"/>
    </row>
    <row r="38" spans="1:14" ht="15" customHeight="1">
      <c r="A38" s="422"/>
      <c r="B38" s="25"/>
      <c r="C38" s="26"/>
      <c r="D38" s="26"/>
      <c r="E38" s="26"/>
      <c r="F38" s="26"/>
      <c r="G38" s="26"/>
      <c r="H38" s="26"/>
      <c r="I38" s="26"/>
      <c r="J38" s="26"/>
      <c r="K38" s="27"/>
    </row>
    <row r="39" spans="1:14" ht="15" customHeight="1">
      <c r="A39" s="422"/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4" ht="15" customHeight="1">
      <c r="A40" s="422"/>
      <c r="B40" s="25"/>
      <c r="C40" s="26"/>
      <c r="D40" s="26"/>
      <c r="E40" s="26"/>
      <c r="F40" s="26"/>
      <c r="G40" s="26"/>
      <c r="H40" s="26"/>
      <c r="I40" s="26"/>
      <c r="J40" s="26"/>
      <c r="K40" s="27"/>
    </row>
    <row r="41" spans="1:14" ht="15" customHeight="1">
      <c r="A41" s="422"/>
      <c r="B41" s="25"/>
      <c r="C41" s="26"/>
      <c r="D41" s="26"/>
      <c r="E41" s="26"/>
      <c r="F41" s="26"/>
      <c r="G41" s="26"/>
      <c r="H41" s="26"/>
      <c r="I41" s="26"/>
      <c r="J41" s="26"/>
      <c r="K41" s="27"/>
    </row>
    <row r="42" spans="1:14" ht="15" customHeight="1">
      <c r="A42" s="422"/>
      <c r="B42" s="25"/>
      <c r="C42" s="26"/>
      <c r="D42" s="26"/>
      <c r="E42" s="26"/>
      <c r="F42" s="26"/>
      <c r="G42" s="26"/>
      <c r="H42" s="26"/>
      <c r="I42" s="26"/>
      <c r="J42" s="26"/>
      <c r="K42" s="27"/>
    </row>
    <row r="43" spans="1:14" ht="9" customHeight="1" thickBot="1">
      <c r="A43" s="423"/>
      <c r="B43" s="28"/>
      <c r="C43" s="29"/>
      <c r="D43" s="29"/>
      <c r="E43" s="29"/>
      <c r="F43" s="29"/>
      <c r="G43" s="29"/>
      <c r="H43" s="29"/>
      <c r="I43" s="29"/>
      <c r="J43" s="29"/>
      <c r="K43" s="30"/>
    </row>
    <row r="44" spans="1:14" ht="15" customHeight="1"/>
    <row r="45" spans="1:14" ht="15" customHeight="1"/>
    <row r="46" spans="1:14" ht="15" customHeight="1"/>
    <row r="47" spans="1:14" ht="15" customHeight="1"/>
    <row r="48" spans="1:14" ht="15" customHeight="1"/>
  </sheetData>
  <sheetProtection password="CC9A" sheet="1" objects="1" scenarios="1" formatCells="0" formatRows="0" insertRows="0" deleteRows="0"/>
  <mergeCells count="63">
    <mergeCell ref="J30:K30"/>
    <mergeCell ref="J31:K31"/>
    <mergeCell ref="J24:K26"/>
    <mergeCell ref="D32:F32"/>
    <mergeCell ref="D26:F26"/>
    <mergeCell ref="B28:F28"/>
    <mergeCell ref="E20:F20"/>
    <mergeCell ref="E21:F21"/>
    <mergeCell ref="D25:F25"/>
    <mergeCell ref="D29:F29"/>
    <mergeCell ref="D30:E31"/>
    <mergeCell ref="D22:D23"/>
    <mergeCell ref="A2:K2"/>
    <mergeCell ref="A3:A4"/>
    <mergeCell ref="B3:H4"/>
    <mergeCell ref="J3:K3"/>
    <mergeCell ref="J4:K4"/>
    <mergeCell ref="D17:F17"/>
    <mergeCell ref="J16:K16"/>
    <mergeCell ref="A14:K14"/>
    <mergeCell ref="B15:F15"/>
    <mergeCell ref="B16:B17"/>
    <mergeCell ref="B5:F5"/>
    <mergeCell ref="G5:G6"/>
    <mergeCell ref="H5:K6"/>
    <mergeCell ref="B6:F6"/>
    <mergeCell ref="B7:F7"/>
    <mergeCell ref="G7:G8"/>
    <mergeCell ref="H7:K8"/>
    <mergeCell ref="B8:C8"/>
    <mergeCell ref="E8:F8"/>
    <mergeCell ref="B9:K9"/>
    <mergeCell ref="B18:C23"/>
    <mergeCell ref="E19:F19"/>
    <mergeCell ref="D20:D21"/>
    <mergeCell ref="I11:J11"/>
    <mergeCell ref="C12:E12"/>
    <mergeCell ref="I12:J12"/>
    <mergeCell ref="C13:E13"/>
    <mergeCell ref="I13:J13"/>
    <mergeCell ref="E18:F18"/>
    <mergeCell ref="J17:K17"/>
    <mergeCell ref="B10:E10"/>
    <mergeCell ref="E23:F23"/>
    <mergeCell ref="J23:K23"/>
    <mergeCell ref="D18:D19"/>
    <mergeCell ref="D16:F16"/>
    <mergeCell ref="A35:A43"/>
    <mergeCell ref="A15:A34"/>
    <mergeCell ref="M31:N31"/>
    <mergeCell ref="N13:P14"/>
    <mergeCell ref="Q13:Q15"/>
    <mergeCell ref="M30:N30"/>
    <mergeCell ref="B24:C26"/>
    <mergeCell ref="D24:F24"/>
    <mergeCell ref="B32:B34"/>
    <mergeCell ref="J33:K33"/>
    <mergeCell ref="J34:K34"/>
    <mergeCell ref="D33:E34"/>
    <mergeCell ref="B29:B31"/>
    <mergeCell ref="A10:A13"/>
    <mergeCell ref="B11:E11"/>
    <mergeCell ref="E22:F22"/>
  </mergeCells>
  <phoneticPr fontId="2"/>
  <conditionalFormatting sqref="J33:K33">
    <cfRule type="expression" dxfId="44" priority="6" stopIfTrue="1">
      <formula>$O$30&lt;&gt;2.5</formula>
    </cfRule>
  </conditionalFormatting>
  <conditionalFormatting sqref="J34:K34">
    <cfRule type="expression" dxfId="43" priority="2" stopIfTrue="1">
      <formula>$O$31&lt;&gt;2.5</formula>
    </cfRule>
  </conditionalFormatting>
  <dataValidations count="4">
    <dataValidation type="list" allowBlank="1" showInputMessage="1" showErrorMessage="1" sqref="B3:H4">
      <formula1>"テーブルレンジ、　ローレンジ、　卓上レンジ、　中華レンジ　（選択してください）,テーブルレンジ,ローレンジ,卓上レンジ,中華レンジ"</formula1>
    </dataValidation>
    <dataValidation type="list" allowBlank="1" showInputMessage="1" showErrorMessage="1" sqref="K12">
      <formula1>"選択してください,電源なし,乾電池,100V,200V"</formula1>
    </dataValidation>
    <dataValidation type="list" allowBlank="1" showInputMessage="1" showErrorMessage="1" sqref="K13">
      <formula1>"選択してください,13A,LPG"</formula1>
    </dataValidation>
    <dataValidation type="list" allowBlank="1" showInputMessage="1" showErrorMessage="1" sqref="R13:R14">
      <formula1>"選択してください,食材を用いた試験,食材を水に置き換えた試験"</formula1>
    </dataValidation>
  </dataValidations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9"/>
  <sheetViews>
    <sheetView view="pageBreakPreview" zoomScaleNormal="100" zoomScaleSheetLayoutView="100" workbookViewId="0">
      <selection activeCell="C5" sqref="C5:E5"/>
    </sheetView>
  </sheetViews>
  <sheetFormatPr defaultColWidth="9" defaultRowHeight="13.5"/>
  <cols>
    <col min="1" max="1" width="3.125" style="1" customWidth="1"/>
    <col min="2" max="2" width="6.125" style="1" customWidth="1"/>
    <col min="3" max="3" width="9.125" style="1" customWidth="1"/>
    <col min="4" max="5" width="10.25" style="1" customWidth="1"/>
    <col min="6" max="6" width="11.5" style="1" customWidth="1"/>
    <col min="7" max="7" width="8.125" style="1" customWidth="1"/>
    <col min="8" max="8" width="9.125" style="1" customWidth="1"/>
    <col min="9" max="9" width="7.125" style="1" customWidth="1"/>
    <col min="10" max="10" width="8.875" style="1" customWidth="1"/>
    <col min="11" max="11" width="6.125" style="1" customWidth="1"/>
    <col min="12" max="13" width="3.625" style="1" customWidth="1"/>
    <col min="14" max="14" width="19" style="1" customWidth="1"/>
    <col min="15" max="16384" width="9" style="1"/>
  </cols>
  <sheetData>
    <row r="1" spans="1:14" ht="13.9" customHeight="1" thickBot="1"/>
    <row r="2" spans="1:14" s="6" customFormat="1" ht="18.75" customHeight="1" thickBot="1">
      <c r="A2" s="587" t="s">
        <v>75</v>
      </c>
      <c r="B2" s="588"/>
      <c r="C2" s="588"/>
      <c r="D2" s="588"/>
      <c r="E2" s="588"/>
      <c r="F2" s="588"/>
      <c r="G2" s="588"/>
      <c r="H2" s="588"/>
      <c r="I2" s="588"/>
      <c r="J2" s="588"/>
      <c r="K2" s="589"/>
    </row>
    <row r="3" spans="1:14" s="6" customFormat="1" ht="28.5" customHeight="1">
      <c r="A3" s="570" t="s">
        <v>238</v>
      </c>
      <c r="B3" s="571"/>
      <c r="C3" s="572" t="str">
        <f>'表紙 '!B3&amp;"   （１．定格エネルギー消費量）"</f>
        <v>テーブルレンジ、　ローレンジ、　卓上レンジ、　中華レンジ　（選択してください）   （１．定格エネルギー消費量）</v>
      </c>
      <c r="D3" s="572"/>
      <c r="E3" s="572"/>
      <c r="F3" s="572"/>
      <c r="G3" s="572"/>
      <c r="H3" s="572"/>
      <c r="I3" s="572"/>
      <c r="J3" s="580" t="str">
        <f>IF('表紙 '!K13="選択してください","","ガス種："&amp;'表紙 '!K13)</f>
        <v>ガス種：</v>
      </c>
      <c r="K3" s="581"/>
    </row>
    <row r="4" spans="1:14" s="6" customFormat="1" ht="18" customHeight="1" thickBot="1">
      <c r="A4" s="573" t="s">
        <v>76</v>
      </c>
      <c r="B4" s="574"/>
      <c r="C4" s="590" t="str">
        <f>IF('表紙 '!$B$6=0,"",'表紙 '!$B$6)</f>
        <v/>
      </c>
      <c r="D4" s="590"/>
      <c r="E4" s="590"/>
      <c r="F4" s="590"/>
      <c r="G4" s="354" t="s">
        <v>2</v>
      </c>
      <c r="H4" s="591" t="str">
        <f>IF('表紙 '!$H$5=0,"",'表紙 '!$H$5)</f>
        <v/>
      </c>
      <c r="I4" s="592"/>
      <c r="J4" s="592"/>
      <c r="K4" s="593"/>
      <c r="N4" s="278"/>
    </row>
    <row r="5" spans="1:14" s="6" customFormat="1" ht="18" customHeight="1" thickBot="1">
      <c r="A5" s="575" t="s">
        <v>26</v>
      </c>
      <c r="B5" s="576"/>
      <c r="C5" s="577"/>
      <c r="D5" s="578"/>
      <c r="E5" s="579"/>
      <c r="F5" s="285" t="s">
        <v>21</v>
      </c>
      <c r="G5" s="288"/>
      <c r="H5" s="285" t="s">
        <v>17</v>
      </c>
      <c r="I5" s="288"/>
      <c r="J5" s="285" t="s">
        <v>18</v>
      </c>
      <c r="K5" s="286"/>
    </row>
    <row r="6" spans="1:14" s="6" customFormat="1" ht="6" customHeight="1">
      <c r="A6" s="39"/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4" s="6" customFormat="1" ht="15" customHeight="1">
      <c r="A7" s="39"/>
      <c r="B7" s="567" t="s">
        <v>155</v>
      </c>
      <c r="C7" s="567"/>
      <c r="D7" s="567"/>
      <c r="E7" s="567"/>
      <c r="F7" s="567"/>
      <c r="G7" s="567"/>
      <c r="H7" s="567"/>
      <c r="I7" s="567"/>
      <c r="J7" s="567"/>
      <c r="K7" s="41"/>
    </row>
    <row r="8" spans="1:14" s="6" customFormat="1" ht="15" customHeight="1">
      <c r="A8" s="45"/>
      <c r="B8" s="567"/>
      <c r="C8" s="567"/>
      <c r="D8" s="567"/>
      <c r="E8" s="567"/>
      <c r="F8" s="567"/>
      <c r="G8" s="567"/>
      <c r="H8" s="567"/>
      <c r="I8" s="567"/>
      <c r="J8" s="567"/>
      <c r="K8" s="41"/>
    </row>
    <row r="9" spans="1:14" s="6" customFormat="1" ht="15" customHeight="1">
      <c r="A9" s="45"/>
      <c r="B9" s="362"/>
      <c r="C9" s="362"/>
      <c r="D9" s="362"/>
      <c r="E9" s="362"/>
      <c r="F9" s="362"/>
      <c r="G9" s="362"/>
      <c r="H9" s="362"/>
      <c r="I9" s="362"/>
      <c r="J9" s="362"/>
      <c r="K9" s="41"/>
    </row>
    <row r="10" spans="1:14" s="6" customFormat="1" ht="15" customHeight="1">
      <c r="A10" s="45"/>
      <c r="B10" s="594" t="s">
        <v>105</v>
      </c>
      <c r="C10" s="594"/>
      <c r="D10" s="594"/>
      <c r="E10" s="594"/>
      <c r="F10" s="594"/>
      <c r="G10" s="594"/>
      <c r="H10" s="594"/>
      <c r="I10" s="594"/>
      <c r="J10" s="594"/>
      <c r="K10" s="41"/>
    </row>
    <row r="11" spans="1:14" s="6" customFormat="1" ht="15" customHeight="1">
      <c r="A11" s="45"/>
      <c r="B11" s="362"/>
      <c r="C11" s="598"/>
      <c r="D11" s="595" t="s">
        <v>11</v>
      </c>
      <c r="E11" s="596"/>
      <c r="F11" s="598" t="s">
        <v>103</v>
      </c>
      <c r="G11" s="471" t="s">
        <v>10</v>
      </c>
      <c r="H11" s="471"/>
      <c r="I11" s="471" t="s">
        <v>372</v>
      </c>
      <c r="J11" s="471"/>
      <c r="K11" s="41"/>
    </row>
    <row r="12" spans="1:14" s="6" customFormat="1" ht="15" customHeight="1">
      <c r="A12" s="45"/>
      <c r="B12" s="362"/>
      <c r="C12" s="599"/>
      <c r="D12" s="366" t="s">
        <v>106</v>
      </c>
      <c r="E12" s="366" t="s">
        <v>107</v>
      </c>
      <c r="F12" s="599"/>
      <c r="G12" s="471"/>
      <c r="H12" s="471"/>
      <c r="I12" s="471"/>
      <c r="J12" s="471"/>
      <c r="K12" s="41"/>
    </row>
    <row r="13" spans="1:14" s="6" customFormat="1" ht="16.5" customHeight="1">
      <c r="A13" s="45"/>
      <c r="B13" s="362"/>
      <c r="C13" s="366" t="s">
        <v>90</v>
      </c>
      <c r="D13" s="408"/>
      <c r="E13" s="408"/>
      <c r="F13" s="408"/>
      <c r="G13" s="597"/>
      <c r="H13" s="597"/>
      <c r="I13" s="606"/>
      <c r="J13" s="606"/>
      <c r="K13" s="41"/>
    </row>
    <row r="14" spans="1:14" s="6" customFormat="1" ht="16.5" customHeight="1">
      <c r="A14" s="45"/>
      <c r="B14" s="362"/>
      <c r="C14" s="366" t="s">
        <v>91</v>
      </c>
      <c r="D14" s="408"/>
      <c r="E14" s="408"/>
      <c r="F14" s="408"/>
      <c r="G14" s="597"/>
      <c r="H14" s="597"/>
      <c r="I14" s="606"/>
      <c r="J14" s="606"/>
      <c r="K14" s="41"/>
    </row>
    <row r="15" spans="1:14" s="6" customFormat="1" ht="16.5" customHeight="1">
      <c r="A15" s="45"/>
      <c r="B15" s="362"/>
      <c r="C15" s="366" t="s">
        <v>92</v>
      </c>
      <c r="D15" s="408"/>
      <c r="E15" s="408"/>
      <c r="F15" s="408"/>
      <c r="G15" s="597"/>
      <c r="H15" s="597"/>
      <c r="I15" s="606"/>
      <c r="J15" s="606"/>
      <c r="K15" s="41"/>
    </row>
    <row r="16" spans="1:14" s="6" customFormat="1" ht="15" customHeight="1">
      <c r="A16" s="45"/>
      <c r="B16" s="362"/>
      <c r="C16" s="362"/>
      <c r="D16" s="362"/>
      <c r="E16" s="362"/>
      <c r="F16" s="362"/>
      <c r="G16" s="362"/>
      <c r="H16" s="362"/>
      <c r="I16" s="362"/>
      <c r="J16" s="362"/>
      <c r="K16" s="41"/>
    </row>
    <row r="17" spans="1:14" s="6" customFormat="1" ht="18" customHeight="1">
      <c r="A17" s="39"/>
      <c r="B17" s="42" t="s">
        <v>308</v>
      </c>
      <c r="C17" s="85"/>
      <c r="D17" s="85"/>
      <c r="E17" s="40"/>
      <c r="F17" s="85"/>
      <c r="G17" s="40"/>
      <c r="H17" s="40"/>
      <c r="I17" s="40"/>
      <c r="J17" s="40"/>
      <c r="K17" s="41"/>
    </row>
    <row r="18" spans="1:14" ht="21" customHeight="1">
      <c r="A18" s="12"/>
      <c r="B18" s="603" t="s">
        <v>156</v>
      </c>
      <c r="C18" s="604"/>
      <c r="D18" s="604"/>
      <c r="E18" s="604"/>
      <c r="F18" s="604"/>
      <c r="G18" s="604"/>
      <c r="H18" s="604"/>
      <c r="I18" s="605"/>
      <c r="J18" s="46" t="s">
        <v>387</v>
      </c>
      <c r="K18" s="41"/>
      <c r="N18" s="47"/>
    </row>
    <row r="19" spans="1:14" s="6" customFormat="1" ht="15.75" customHeight="1">
      <c r="A19" s="39"/>
      <c r="B19" s="76"/>
      <c r="C19" s="77"/>
      <c r="D19" s="78"/>
      <c r="E19" s="78"/>
      <c r="F19" s="78"/>
      <c r="G19" s="78"/>
      <c r="H19" s="78"/>
      <c r="I19" s="78"/>
      <c r="J19" s="78"/>
      <c r="K19" s="41"/>
    </row>
    <row r="20" spans="1:14" s="6" customFormat="1" ht="9" customHeight="1">
      <c r="A20" s="39"/>
      <c r="B20" s="76"/>
      <c r="C20" s="78"/>
      <c r="D20" s="78"/>
      <c r="E20" s="78"/>
      <c r="F20" s="78"/>
      <c r="G20" s="78"/>
      <c r="H20" s="78"/>
      <c r="I20" s="78"/>
      <c r="J20" s="78"/>
      <c r="K20" s="41"/>
    </row>
    <row r="21" spans="1:14" s="6" customFormat="1" ht="18" customHeight="1">
      <c r="A21" s="122" t="s">
        <v>110</v>
      </c>
      <c r="B21" s="227" t="s">
        <v>77</v>
      </c>
      <c r="C21" s="362"/>
      <c r="D21" s="362"/>
      <c r="E21" s="362"/>
      <c r="F21" s="362"/>
      <c r="G21" s="362"/>
      <c r="H21" s="362"/>
      <c r="I21" s="362"/>
      <c r="J21" s="362"/>
      <c r="K21" s="41"/>
    </row>
    <row r="22" spans="1:14" s="6" customFormat="1" ht="18" customHeight="1">
      <c r="A22" s="39"/>
      <c r="B22" s="1"/>
      <c r="C22" s="362"/>
      <c r="D22" s="362"/>
      <c r="E22" s="362"/>
      <c r="F22" s="362"/>
      <c r="G22" s="362"/>
      <c r="H22" s="362"/>
      <c r="I22" s="362"/>
      <c r="J22" s="362"/>
      <c r="K22" s="41"/>
    </row>
    <row r="23" spans="1:14" s="6" customFormat="1" ht="18" customHeight="1">
      <c r="A23" s="39"/>
      <c r="B23" s="42"/>
      <c r="C23" s="362"/>
      <c r="D23" s="362"/>
      <c r="E23" s="362"/>
      <c r="F23" s="362"/>
      <c r="G23" s="362"/>
      <c r="H23" s="362"/>
      <c r="I23" s="362"/>
      <c r="J23" s="362"/>
      <c r="K23" s="41"/>
    </row>
    <row r="24" spans="1:14" s="6" customFormat="1" ht="9.75" customHeight="1">
      <c r="A24" s="39"/>
      <c r="B24" s="42"/>
      <c r="C24" s="362"/>
      <c r="D24" s="362"/>
      <c r="E24" s="362"/>
      <c r="F24" s="362"/>
      <c r="G24" s="362"/>
      <c r="H24" s="362"/>
      <c r="I24" s="362"/>
      <c r="J24" s="362"/>
      <c r="K24" s="41"/>
    </row>
    <row r="25" spans="1:14" s="6" customFormat="1" ht="18" customHeight="1">
      <c r="A25" s="39"/>
      <c r="B25" s="567" t="s">
        <v>310</v>
      </c>
      <c r="C25" s="567"/>
      <c r="D25" s="567"/>
      <c r="E25" s="567"/>
      <c r="F25" s="567"/>
      <c r="G25" s="567"/>
      <c r="H25" s="567"/>
      <c r="I25" s="567"/>
      <c r="J25" s="567"/>
      <c r="K25" s="41"/>
    </row>
    <row r="26" spans="1:14" s="6" customFormat="1" ht="18" customHeight="1">
      <c r="A26" s="39"/>
      <c r="B26" s="567"/>
      <c r="C26" s="567"/>
      <c r="D26" s="567"/>
      <c r="E26" s="567"/>
      <c r="F26" s="567"/>
      <c r="G26" s="567"/>
      <c r="H26" s="567"/>
      <c r="I26" s="567"/>
      <c r="J26" s="567"/>
      <c r="K26" s="41"/>
    </row>
    <row r="27" spans="1:14" s="6" customFormat="1" ht="18" customHeight="1">
      <c r="A27" s="39"/>
      <c r="B27" s="362"/>
      <c r="C27" s="362"/>
      <c r="D27" s="362"/>
      <c r="E27" s="362"/>
      <c r="F27" s="362"/>
      <c r="G27" s="362"/>
      <c r="H27" s="362"/>
      <c r="I27" s="362"/>
      <c r="J27" s="362"/>
      <c r="K27" s="41"/>
    </row>
    <row r="28" spans="1:14" s="6" customFormat="1" ht="18" customHeight="1">
      <c r="A28" s="123" t="s">
        <v>110</v>
      </c>
      <c r="B28" s="594" t="s">
        <v>134</v>
      </c>
      <c r="C28" s="594"/>
      <c r="D28" s="594"/>
      <c r="E28" s="594"/>
      <c r="F28" s="594"/>
      <c r="G28" s="594"/>
      <c r="H28" s="594"/>
      <c r="I28" s="594"/>
      <c r="J28" s="594"/>
      <c r="K28" s="41"/>
    </row>
    <row r="29" spans="1:14" s="6" customFormat="1" ht="18" customHeight="1">
      <c r="A29" s="39"/>
      <c r="B29" s="594"/>
      <c r="C29" s="594"/>
      <c r="D29" s="594"/>
      <c r="E29" s="594"/>
      <c r="F29" s="594"/>
      <c r="G29" s="594"/>
      <c r="H29" s="594"/>
      <c r="I29" s="594"/>
      <c r="J29" s="594"/>
      <c r="K29" s="41"/>
    </row>
    <row r="30" spans="1:14" s="6" customFormat="1" ht="18" customHeight="1">
      <c r="A30" s="39"/>
      <c r="B30" s="371" t="s">
        <v>135</v>
      </c>
      <c r="C30" s="193"/>
      <c r="D30" s="362"/>
      <c r="E30" s="362"/>
      <c r="F30" s="362"/>
      <c r="G30" s="362"/>
      <c r="H30" s="362"/>
      <c r="I30" s="362"/>
      <c r="J30" s="362"/>
      <c r="K30" s="41"/>
    </row>
    <row r="31" spans="1:14" s="6" customFormat="1" ht="18" customHeight="1">
      <c r="A31" s="39"/>
      <c r="B31" s="371"/>
      <c r="C31" s="193"/>
      <c r="D31" s="362"/>
      <c r="E31" s="362"/>
      <c r="F31" s="362"/>
      <c r="G31" s="362"/>
      <c r="H31" s="362"/>
      <c r="I31" s="362"/>
      <c r="J31" s="362"/>
      <c r="K31" s="41"/>
    </row>
    <row r="32" spans="1:14" s="6" customFormat="1" ht="18" customHeight="1">
      <c r="A32" s="39"/>
      <c r="B32" s="371"/>
      <c r="C32" s="193"/>
      <c r="D32" s="362"/>
      <c r="E32" s="362"/>
      <c r="F32" s="362"/>
      <c r="G32" s="362"/>
      <c r="H32" s="362"/>
      <c r="I32" s="362"/>
      <c r="J32" s="362"/>
      <c r="K32" s="41"/>
    </row>
    <row r="33" spans="1:11" s="6" customFormat="1" ht="18" customHeight="1">
      <c r="A33" s="39"/>
      <c r="B33" s="371"/>
      <c r="C33" s="193"/>
      <c r="D33" s="362"/>
      <c r="E33" s="362"/>
      <c r="F33" s="362"/>
      <c r="G33" s="362"/>
      <c r="H33" s="362"/>
      <c r="I33" s="362"/>
      <c r="J33" s="362"/>
      <c r="K33" s="41"/>
    </row>
    <row r="34" spans="1:11" s="6" customFormat="1" ht="18" customHeight="1">
      <c r="A34" s="39"/>
      <c r="B34" s="371" t="s">
        <v>307</v>
      </c>
      <c r="C34" s="193"/>
      <c r="D34" s="79"/>
      <c r="E34" s="79"/>
      <c r="F34" s="79"/>
      <c r="G34" s="79"/>
      <c r="H34" s="79"/>
      <c r="I34" s="79"/>
      <c r="J34" s="79"/>
      <c r="K34" s="41"/>
    </row>
    <row r="35" spans="1:11" s="6" customFormat="1" ht="18" customHeight="1">
      <c r="A35" s="39"/>
      <c r="B35" s="371" t="s">
        <v>163</v>
      </c>
      <c r="C35" s="193"/>
      <c r="D35" s="371"/>
      <c r="E35" s="371"/>
      <c r="F35" s="371"/>
      <c r="G35" s="371"/>
      <c r="H35" s="371"/>
      <c r="I35" s="371"/>
      <c r="J35" s="371"/>
      <c r="K35" s="41"/>
    </row>
    <row r="36" spans="1:11" s="6" customFormat="1" ht="9.75" customHeight="1">
      <c r="A36" s="39"/>
      <c r="B36" s="79"/>
      <c r="C36" s="362"/>
      <c r="D36" s="362"/>
      <c r="E36" s="362"/>
      <c r="F36" s="362"/>
      <c r="G36" s="362"/>
      <c r="H36" s="362"/>
      <c r="I36" s="362"/>
      <c r="J36" s="362"/>
      <c r="K36" s="41"/>
    </row>
    <row r="37" spans="1:11" ht="21.75" customHeight="1">
      <c r="A37" s="39"/>
      <c r="B37" s="253" t="s">
        <v>157</v>
      </c>
      <c r="C37" s="8" t="s">
        <v>111</v>
      </c>
      <c r="D37" s="79"/>
      <c r="E37" s="79"/>
      <c r="F37" s="79"/>
      <c r="G37" s="253" t="s">
        <v>160</v>
      </c>
      <c r="H37" s="315"/>
      <c r="I37" s="69" t="s">
        <v>20</v>
      </c>
      <c r="J37" s="564" t="s">
        <v>39</v>
      </c>
      <c r="K37" s="565"/>
    </row>
    <row r="38" spans="1:11" ht="9.75" customHeight="1">
      <c r="A38" s="39"/>
      <c r="B38" s="80"/>
      <c r="C38" s="52"/>
      <c r="D38" s="52"/>
      <c r="E38" s="52"/>
      <c r="F38" s="55"/>
      <c r="G38" s="68"/>
      <c r="H38" s="124"/>
      <c r="I38" s="69"/>
      <c r="J38" s="73"/>
      <c r="K38" s="81"/>
    </row>
    <row r="39" spans="1:11" ht="27.75" customHeight="1">
      <c r="A39" s="39"/>
      <c r="B39" s="253" t="s">
        <v>158</v>
      </c>
      <c r="C39" s="40" t="s">
        <v>112</v>
      </c>
      <c r="D39" s="40"/>
      <c r="E39" s="40"/>
      <c r="F39" s="371"/>
      <c r="G39" s="253" t="s">
        <v>161</v>
      </c>
      <c r="H39" s="316"/>
      <c r="I39" s="69" t="s">
        <v>20</v>
      </c>
      <c r="J39" s="564" t="s">
        <v>39</v>
      </c>
      <c r="K39" s="565"/>
    </row>
    <row r="40" spans="1:11" ht="14.25" customHeight="1">
      <c r="A40" s="39"/>
      <c r="B40" s="52"/>
      <c r="C40" s="40"/>
      <c r="D40" s="40"/>
      <c r="E40" s="40"/>
      <c r="F40" s="371"/>
      <c r="G40" s="68"/>
      <c r="H40" s="125"/>
      <c r="I40" s="69"/>
      <c r="J40" s="83"/>
      <c r="K40" s="75"/>
    </row>
    <row r="41" spans="1:11" ht="25.5" customHeight="1" thickBot="1">
      <c r="A41" s="84"/>
      <c r="B41" s="85"/>
      <c r="C41" s="52"/>
      <c r="D41" s="85"/>
      <c r="E41" s="85"/>
      <c r="F41" s="52"/>
      <c r="G41" s="65"/>
      <c r="H41" s="126"/>
      <c r="I41" s="85"/>
      <c r="J41" s="85"/>
      <c r="K41" s="43"/>
    </row>
    <row r="42" spans="1:11" ht="27" customHeight="1" thickBot="1">
      <c r="A42" s="84"/>
      <c r="B42" s="254" t="s">
        <v>159</v>
      </c>
      <c r="C42" s="567" t="s">
        <v>113</v>
      </c>
      <c r="D42" s="567"/>
      <c r="E42" s="567"/>
      <c r="F42" s="567"/>
      <c r="G42" s="253" t="s">
        <v>162</v>
      </c>
      <c r="H42" s="317" t="str">
        <f>IF(J18="①","",IF(J18="②",(H37/H39)*100-100,""))</f>
        <v/>
      </c>
      <c r="I42" s="365" t="s">
        <v>37</v>
      </c>
      <c r="J42" s="365"/>
      <c r="K42" s="74"/>
    </row>
    <row r="43" spans="1:11" ht="9.75" customHeight="1">
      <c r="A43" s="84"/>
      <c r="B43" s="52"/>
      <c r="C43" s="79"/>
      <c r="D43" s="79"/>
      <c r="E43" s="79"/>
      <c r="F43" s="79"/>
      <c r="G43" s="65"/>
      <c r="H43" s="87"/>
      <c r="I43" s="87"/>
      <c r="J43" s="365"/>
      <c r="K43" s="88"/>
    </row>
    <row r="44" spans="1:11">
      <c r="A44" s="84"/>
      <c r="B44" s="569" t="s">
        <v>306</v>
      </c>
      <c r="C44" s="569"/>
      <c r="D44" s="569"/>
      <c r="E44" s="89">
        <v>10</v>
      </c>
      <c r="F44" s="90">
        <v>-10</v>
      </c>
      <c r="G44" s="52"/>
      <c r="H44" s="65"/>
      <c r="I44" s="86"/>
      <c r="J44" s="85"/>
      <c r="K44" s="41"/>
    </row>
    <row r="45" spans="1:11">
      <c r="A45" s="84"/>
      <c r="B45" s="364"/>
      <c r="C45" s="364"/>
      <c r="D45" s="364"/>
      <c r="E45" s="89"/>
      <c r="F45" s="90"/>
      <c r="G45" s="52"/>
      <c r="H45" s="65"/>
      <c r="I45" s="86"/>
      <c r="J45" s="85"/>
      <c r="K45" s="41"/>
    </row>
    <row r="46" spans="1:11">
      <c r="A46" s="84"/>
      <c r="C46" s="364"/>
      <c r="D46" s="364"/>
      <c r="E46" s="89"/>
      <c r="F46" s="90"/>
      <c r="G46" s="52"/>
      <c r="H46" s="65"/>
      <c r="I46" s="86"/>
      <c r="J46" s="85"/>
      <c r="K46" s="41"/>
    </row>
    <row r="47" spans="1:11">
      <c r="A47" s="84"/>
      <c r="B47" s="364"/>
      <c r="C47" s="364"/>
      <c r="D47" s="364"/>
      <c r="F47" s="90"/>
      <c r="G47" s="52"/>
      <c r="H47" s="65"/>
      <c r="I47" s="86"/>
      <c r="J47" s="85"/>
      <c r="K47" s="41"/>
    </row>
    <row r="48" spans="1:11">
      <c r="A48" s="84"/>
      <c r="C48" s="364"/>
      <c r="D48" s="364"/>
      <c r="E48" s="89"/>
      <c r="F48" s="90"/>
      <c r="G48" s="52"/>
      <c r="H48" s="65"/>
      <c r="I48" s="86"/>
      <c r="J48" s="85"/>
      <c r="K48" s="41"/>
    </row>
    <row r="49" spans="1:11">
      <c r="A49" s="84"/>
      <c r="B49" s="364"/>
      <c r="C49" s="364"/>
      <c r="D49" s="364"/>
      <c r="E49" s="89"/>
      <c r="F49" s="90"/>
      <c r="G49" s="52"/>
      <c r="H49" s="65"/>
      <c r="I49" s="86"/>
      <c r="J49" s="85"/>
      <c r="K49" s="41"/>
    </row>
    <row r="50" spans="1:11" ht="14.25" thickBot="1">
      <c r="A50" s="91"/>
      <c r="B50" s="92"/>
      <c r="C50" s="92"/>
      <c r="D50" s="92"/>
      <c r="E50" s="93"/>
      <c r="F50" s="94"/>
      <c r="G50" s="95"/>
      <c r="H50" s="96"/>
      <c r="I50" s="97"/>
      <c r="J50" s="98"/>
      <c r="K50" s="99"/>
    </row>
    <row r="51" spans="1:11" ht="14.25" customHeight="1" thickBo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 s="6" customFormat="1" ht="18.75" customHeight="1" thickBot="1">
      <c r="A52" s="587" t="s">
        <v>75</v>
      </c>
      <c r="B52" s="588"/>
      <c r="C52" s="588"/>
      <c r="D52" s="588"/>
      <c r="E52" s="588"/>
      <c r="F52" s="588"/>
      <c r="G52" s="588"/>
      <c r="H52" s="588"/>
      <c r="I52" s="588"/>
      <c r="J52" s="588"/>
      <c r="K52" s="589"/>
    </row>
    <row r="53" spans="1:11" s="6" customFormat="1" ht="28.5" customHeight="1">
      <c r="A53" s="570" t="s">
        <v>238</v>
      </c>
      <c r="B53" s="571"/>
      <c r="C53" s="572" t="str">
        <f>C3</f>
        <v>テーブルレンジ、　ローレンジ、　卓上レンジ、　中華レンジ　（選択してください）   （１．定格エネルギー消費量）</v>
      </c>
      <c r="D53" s="572"/>
      <c r="E53" s="572"/>
      <c r="F53" s="572"/>
      <c r="G53" s="572"/>
      <c r="H53" s="572"/>
      <c r="I53" s="572"/>
      <c r="J53" s="580" t="str">
        <f>J3</f>
        <v>ガス種：</v>
      </c>
      <c r="K53" s="581"/>
    </row>
    <row r="54" spans="1:11" s="6" customFormat="1" ht="18" customHeight="1" thickBot="1">
      <c r="A54" s="573" t="s">
        <v>76</v>
      </c>
      <c r="B54" s="574"/>
      <c r="C54" s="600" t="str">
        <f>C4</f>
        <v/>
      </c>
      <c r="D54" s="601"/>
      <c r="E54" s="601"/>
      <c r="F54" s="602"/>
      <c r="G54" s="354" t="s">
        <v>2</v>
      </c>
      <c r="H54" s="591" t="str">
        <f>H4</f>
        <v/>
      </c>
      <c r="I54" s="592"/>
      <c r="J54" s="592"/>
      <c r="K54" s="593"/>
    </row>
    <row r="55" spans="1:11" s="6" customFormat="1" ht="18" customHeight="1" thickBot="1">
      <c r="A55" s="575" t="s">
        <v>26</v>
      </c>
      <c r="B55" s="576"/>
      <c r="C55" s="577"/>
      <c r="D55" s="578"/>
      <c r="E55" s="579"/>
      <c r="F55" s="285" t="s">
        <v>21</v>
      </c>
      <c r="G55" s="288"/>
      <c r="H55" s="285" t="s">
        <v>17</v>
      </c>
      <c r="I55" s="288"/>
      <c r="J55" s="285" t="s">
        <v>18</v>
      </c>
      <c r="K55" s="286"/>
    </row>
    <row r="56" spans="1:11" s="6" customFormat="1" ht="6" customHeight="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1"/>
    </row>
    <row r="57" spans="1:11" s="6" customFormat="1" ht="15" customHeight="1">
      <c r="A57" s="39"/>
      <c r="B57" s="42" t="s">
        <v>311</v>
      </c>
      <c r="C57" s="40"/>
      <c r="D57" s="40"/>
      <c r="E57" s="40"/>
      <c r="F57" s="40"/>
      <c r="G57" s="40"/>
      <c r="H57" s="40"/>
      <c r="I57" s="40"/>
      <c r="J57" s="40"/>
      <c r="K57" s="43"/>
    </row>
    <row r="58" spans="1:11" ht="1.5" customHeight="1">
      <c r="A58" s="39"/>
      <c r="B58" s="44"/>
      <c r="C58" s="40"/>
      <c r="D58" s="40"/>
      <c r="E58" s="40"/>
      <c r="F58" s="40"/>
      <c r="G58" s="40"/>
      <c r="H58" s="40"/>
      <c r="I58" s="40"/>
      <c r="J58" s="40"/>
      <c r="K58" s="41"/>
    </row>
    <row r="59" spans="1:11" s="6" customFormat="1" ht="15" customHeight="1">
      <c r="A59" s="39"/>
      <c r="B59" s="567" t="s">
        <v>312</v>
      </c>
      <c r="C59" s="567"/>
      <c r="D59" s="567"/>
      <c r="E59" s="567"/>
      <c r="F59" s="567"/>
      <c r="G59" s="567"/>
      <c r="H59" s="567"/>
      <c r="I59" s="567"/>
      <c r="J59" s="567"/>
      <c r="K59" s="41"/>
    </row>
    <row r="60" spans="1:11" s="6" customFormat="1" ht="15" customHeight="1">
      <c r="A60" s="45"/>
      <c r="B60" s="567"/>
      <c r="C60" s="567"/>
      <c r="D60" s="567"/>
      <c r="E60" s="567"/>
      <c r="F60" s="567"/>
      <c r="G60" s="567"/>
      <c r="H60" s="567"/>
      <c r="I60" s="567"/>
      <c r="J60" s="567"/>
      <c r="K60" s="41"/>
    </row>
    <row r="61" spans="1:11" s="6" customFormat="1" ht="7.5" customHeight="1">
      <c r="A61" s="39"/>
      <c r="B61" s="371"/>
      <c r="C61" s="371"/>
      <c r="D61" s="371"/>
      <c r="E61" s="371"/>
      <c r="F61" s="371"/>
      <c r="G61" s="371"/>
      <c r="H61" s="371"/>
      <c r="I61" s="371"/>
      <c r="J61" s="371"/>
      <c r="K61" s="41"/>
    </row>
    <row r="62" spans="1:11" s="6" customFormat="1" ht="15.75" customHeight="1">
      <c r="A62" s="39"/>
      <c r="B62" s="42" t="s">
        <v>313</v>
      </c>
      <c r="C62" s="40"/>
      <c r="D62" s="40"/>
      <c r="E62" s="40"/>
      <c r="F62" s="40"/>
      <c r="G62" s="40"/>
      <c r="H62" s="40"/>
      <c r="I62" s="40"/>
      <c r="J62" s="40"/>
      <c r="K62" s="41"/>
    </row>
    <row r="63" spans="1:11" ht="1.5" customHeight="1">
      <c r="A63" s="39"/>
      <c r="B63" s="44"/>
      <c r="C63" s="40"/>
      <c r="D63" s="40"/>
      <c r="E63" s="40"/>
      <c r="F63" s="40"/>
      <c r="G63" s="40"/>
      <c r="H63" s="40"/>
      <c r="I63" s="40"/>
      <c r="J63" s="40"/>
      <c r="K63" s="41"/>
    </row>
    <row r="64" spans="1:11" s="6" customFormat="1" ht="15" customHeight="1">
      <c r="A64" s="39"/>
      <c r="B64" s="586" t="s">
        <v>314</v>
      </c>
      <c r="C64" s="586"/>
      <c r="D64" s="586"/>
      <c r="E64" s="586"/>
      <c r="F64" s="586"/>
      <c r="G64" s="586"/>
      <c r="H64" s="586"/>
      <c r="I64" s="586"/>
      <c r="J64" s="586"/>
      <c r="K64" s="41"/>
    </row>
    <row r="65" spans="1:19" s="6" customFormat="1" ht="15" customHeight="1">
      <c r="A65" s="39"/>
      <c r="B65" s="586"/>
      <c r="C65" s="586"/>
      <c r="D65" s="586"/>
      <c r="E65" s="586"/>
      <c r="F65" s="586"/>
      <c r="G65" s="586"/>
      <c r="H65" s="586"/>
      <c r="I65" s="586"/>
      <c r="J65" s="586"/>
      <c r="K65" s="41"/>
    </row>
    <row r="66" spans="1:19" s="6" customFormat="1" ht="9.75" customHeight="1">
      <c r="A66" s="39"/>
      <c r="B66" s="361"/>
      <c r="C66" s="361"/>
      <c r="D66" s="361"/>
      <c r="E66" s="361"/>
      <c r="F66" s="361"/>
      <c r="G66" s="361"/>
      <c r="H66" s="361"/>
      <c r="I66" s="361"/>
      <c r="J66" s="361"/>
      <c r="K66" s="41"/>
    </row>
    <row r="67" spans="1:19" ht="21" customHeight="1">
      <c r="A67" s="12"/>
      <c r="B67" s="603" t="s">
        <v>164</v>
      </c>
      <c r="C67" s="604"/>
      <c r="D67" s="604"/>
      <c r="E67" s="604"/>
      <c r="F67" s="604"/>
      <c r="G67" s="604"/>
      <c r="H67" s="604"/>
      <c r="I67" s="605"/>
      <c r="J67" s="380" t="str">
        <f>$J$18</f>
        <v>（選択して下さい）</v>
      </c>
      <c r="K67" s="41"/>
      <c r="N67" s="47"/>
    </row>
    <row r="68" spans="1:19" s="6" customFormat="1" ht="6" customHeight="1">
      <c r="A68" s="39"/>
      <c r="B68" s="361"/>
      <c r="C68" s="361"/>
      <c r="D68" s="361"/>
      <c r="E68" s="361"/>
      <c r="F68" s="361"/>
      <c r="G68" s="361"/>
      <c r="H68" s="361"/>
      <c r="I68" s="361"/>
      <c r="J68" s="361"/>
      <c r="K68" s="41"/>
      <c r="N68" s="48"/>
    </row>
    <row r="69" spans="1:19" s="6" customFormat="1" ht="17.25" customHeight="1">
      <c r="A69" s="122" t="s">
        <v>110</v>
      </c>
      <c r="B69" s="49" t="s">
        <v>77</v>
      </c>
      <c r="C69" s="40"/>
      <c r="D69" s="361"/>
      <c r="E69" s="361"/>
      <c r="F69" s="361"/>
      <c r="G69" s="361"/>
      <c r="H69" s="361"/>
      <c r="I69" s="361"/>
      <c r="J69" s="361"/>
      <c r="K69" s="41"/>
      <c r="N69" s="50"/>
    </row>
    <row r="70" spans="1:19" s="6" customFormat="1" ht="14.65" customHeight="1">
      <c r="A70" s="39"/>
      <c r="B70" s="51"/>
      <c r="C70" s="52"/>
      <c r="D70" s="51"/>
      <c r="E70" s="51"/>
      <c r="F70" s="51"/>
      <c r="G70" s="51"/>
      <c r="H70" s="51"/>
      <c r="I70" s="51"/>
      <c r="J70" s="51"/>
      <c r="K70" s="41"/>
      <c r="N70" s="48"/>
    </row>
    <row r="71" spans="1:19" s="6" customFormat="1" ht="35.25" customHeight="1">
      <c r="A71" s="39"/>
      <c r="B71" s="51"/>
      <c r="C71" s="51"/>
      <c r="D71" s="51"/>
      <c r="E71" s="51"/>
      <c r="F71" s="51"/>
      <c r="G71" s="51"/>
      <c r="H71" s="51"/>
      <c r="I71" s="51"/>
      <c r="J71" s="51"/>
      <c r="K71" s="41"/>
      <c r="N71" s="48"/>
      <c r="O71" s="48"/>
      <c r="P71" s="48"/>
      <c r="Q71" s="48"/>
      <c r="R71" s="48"/>
      <c r="S71" s="48"/>
    </row>
    <row r="72" spans="1:19" s="6" customFormat="1" ht="16.5" customHeight="1">
      <c r="A72" s="39"/>
      <c r="B72" s="255" t="s">
        <v>165</v>
      </c>
      <c r="C72" s="54" t="s">
        <v>137</v>
      </c>
      <c r="D72" s="55"/>
      <c r="E72" s="51"/>
      <c r="F72" s="51"/>
      <c r="G72" s="256" t="s">
        <v>172</v>
      </c>
      <c r="H72" s="318"/>
      <c r="I72" s="56" t="s">
        <v>51</v>
      </c>
      <c r="J72" s="564" t="s">
        <v>29</v>
      </c>
      <c r="K72" s="565"/>
      <c r="N72" s="48"/>
      <c r="O72" s="48"/>
      <c r="P72" s="48"/>
      <c r="Q72" s="48"/>
      <c r="R72" s="48"/>
      <c r="S72" s="48"/>
    </row>
    <row r="73" spans="1:19" s="6" customFormat="1" ht="16.5" customHeight="1">
      <c r="A73" s="39"/>
      <c r="B73" s="255" t="s">
        <v>166</v>
      </c>
      <c r="C73" s="54" t="s">
        <v>136</v>
      </c>
      <c r="D73" s="57"/>
      <c r="E73" s="54"/>
      <c r="F73" s="57"/>
      <c r="G73" s="256" t="s">
        <v>173</v>
      </c>
      <c r="H73" s="319"/>
      <c r="I73" s="56" t="s">
        <v>78</v>
      </c>
      <c r="J73" s="564" t="s">
        <v>39</v>
      </c>
      <c r="K73" s="565"/>
      <c r="N73" s="1"/>
      <c r="O73" s="58"/>
      <c r="P73" s="59"/>
      <c r="Q73" s="59"/>
      <c r="R73" s="60"/>
      <c r="S73" s="61"/>
    </row>
    <row r="74" spans="1:19" s="6" customFormat="1" ht="16.5" customHeight="1">
      <c r="A74" s="39"/>
      <c r="B74" s="255" t="s">
        <v>167</v>
      </c>
      <c r="C74" s="54" t="s">
        <v>79</v>
      </c>
      <c r="D74" s="57"/>
      <c r="E74" s="54"/>
      <c r="F74" s="57"/>
      <c r="G74" s="256" t="s">
        <v>174</v>
      </c>
      <c r="H74" s="320"/>
      <c r="I74" s="239" t="s">
        <v>80</v>
      </c>
      <c r="J74" s="564" t="s">
        <v>52</v>
      </c>
      <c r="K74" s="565"/>
      <c r="N74" s="8"/>
      <c r="O74" s="62"/>
      <c r="P74" s="59"/>
      <c r="Q74" s="59"/>
      <c r="R74" s="59"/>
      <c r="S74" s="61"/>
    </row>
    <row r="75" spans="1:19" s="6" customFormat="1" ht="16.5" customHeight="1">
      <c r="A75" s="39"/>
      <c r="B75" s="255" t="s">
        <v>168</v>
      </c>
      <c r="C75" s="54" t="s">
        <v>81</v>
      </c>
      <c r="D75" s="57"/>
      <c r="E75" s="54"/>
      <c r="F75" s="57"/>
      <c r="G75" s="256" t="s">
        <v>175</v>
      </c>
      <c r="H75" s="321"/>
      <c r="I75" s="56" t="s">
        <v>53</v>
      </c>
      <c r="J75" s="564" t="s">
        <v>34</v>
      </c>
      <c r="K75" s="565"/>
      <c r="N75" s="8"/>
      <c r="O75" s="58"/>
      <c r="P75" s="59"/>
      <c r="Q75" s="59"/>
      <c r="R75" s="59"/>
      <c r="S75" s="59"/>
    </row>
    <row r="76" spans="1:19" s="6" customFormat="1" ht="16.5" customHeight="1">
      <c r="A76" s="39"/>
      <c r="B76" s="255" t="s">
        <v>169</v>
      </c>
      <c r="C76" s="54" t="s">
        <v>82</v>
      </c>
      <c r="D76" s="57"/>
      <c r="E76" s="54"/>
      <c r="F76" s="57"/>
      <c r="G76" s="256" t="s">
        <v>176</v>
      </c>
      <c r="H76" s="322"/>
      <c r="I76" s="56" t="s">
        <v>54</v>
      </c>
      <c r="J76" s="564" t="s">
        <v>29</v>
      </c>
      <c r="K76" s="565"/>
      <c r="N76" s="8"/>
      <c r="O76" s="58"/>
      <c r="P76" s="59"/>
      <c r="Q76" s="59"/>
      <c r="R76" s="59"/>
      <c r="S76" s="59"/>
    </row>
    <row r="77" spans="1:19" s="6" customFormat="1" ht="16.5" customHeight="1">
      <c r="A77" s="39"/>
      <c r="B77" s="255" t="s">
        <v>170</v>
      </c>
      <c r="C77" s="54" t="s">
        <v>83</v>
      </c>
      <c r="D77" s="57"/>
      <c r="E77" s="54"/>
      <c r="F77" s="57"/>
      <c r="G77" s="256" t="s">
        <v>177</v>
      </c>
      <c r="H77" s="322"/>
      <c r="I77" s="56" t="s">
        <v>54</v>
      </c>
      <c r="J77" s="564" t="s">
        <v>29</v>
      </c>
      <c r="K77" s="565"/>
      <c r="N77" s="8"/>
      <c r="O77" s="63"/>
      <c r="P77" s="59"/>
      <c r="Q77" s="59"/>
      <c r="R77" s="59"/>
      <c r="S77" s="59"/>
    </row>
    <row r="78" spans="1:19" s="6" customFormat="1" ht="16.5" customHeight="1">
      <c r="A78" s="39"/>
      <c r="B78" s="255" t="s">
        <v>171</v>
      </c>
      <c r="C78" s="54" t="s">
        <v>179</v>
      </c>
      <c r="D78" s="57"/>
      <c r="E78" s="54"/>
      <c r="F78" s="57"/>
      <c r="G78" s="256" t="s">
        <v>178</v>
      </c>
      <c r="H78" s="323" t="str">
        <f>IF(COUNTBLANK(H72:H77)=0,IF(H80="乾　式","0",10^(7.203-1735.74/(H75+234))),"")</f>
        <v/>
      </c>
      <c r="I78" s="56" t="s">
        <v>54</v>
      </c>
      <c r="J78" s="564" t="s">
        <v>29</v>
      </c>
      <c r="K78" s="565"/>
      <c r="O78" s="63"/>
      <c r="P78" s="59"/>
      <c r="Q78" s="59"/>
      <c r="R78" s="59"/>
      <c r="S78" s="59"/>
    </row>
    <row r="79" spans="1:19" s="6" customFormat="1" ht="3.75" customHeight="1">
      <c r="A79" s="39"/>
      <c r="B79" s="361"/>
      <c r="C79" s="361"/>
      <c r="D79" s="361"/>
      <c r="E79" s="361"/>
      <c r="F79" s="361"/>
      <c r="G79" s="361"/>
      <c r="H79" s="127"/>
      <c r="I79" s="361"/>
      <c r="J79" s="361"/>
      <c r="K79" s="41"/>
      <c r="O79" s="48"/>
      <c r="P79" s="48"/>
      <c r="Q79" s="48"/>
      <c r="R79" s="48"/>
      <c r="S79" s="48"/>
    </row>
    <row r="80" spans="1:19" s="6" customFormat="1" ht="16.5" customHeight="1">
      <c r="A80" s="39"/>
      <c r="B80" s="365" t="s">
        <v>367</v>
      </c>
      <c r="C80" s="40"/>
      <c r="D80" s="40"/>
      <c r="E80" s="40"/>
      <c r="F80" s="64"/>
      <c r="G80" s="51"/>
      <c r="H80" s="325"/>
      <c r="I80" s="56"/>
      <c r="J80" s="51"/>
      <c r="K80" s="41"/>
      <c r="N80" s="31"/>
      <c r="O80" s="48"/>
      <c r="P80" s="48"/>
      <c r="Q80" s="48"/>
      <c r="R80" s="48"/>
      <c r="S80" s="48"/>
    </row>
    <row r="81" spans="1:19" s="6" customFormat="1" ht="16.5" customHeight="1">
      <c r="A81" s="39"/>
      <c r="B81" s="607" t="s">
        <v>180</v>
      </c>
      <c r="C81" s="608"/>
      <c r="D81" s="608"/>
      <c r="E81" s="608"/>
      <c r="F81" s="608"/>
      <c r="G81" s="608"/>
      <c r="H81" s="51"/>
      <c r="I81" s="51"/>
      <c r="J81" s="51"/>
      <c r="K81" s="41"/>
      <c r="N81" s="31"/>
      <c r="O81" s="48"/>
      <c r="P81" s="48"/>
      <c r="Q81" s="48"/>
      <c r="R81" s="48"/>
      <c r="S81" s="48"/>
    </row>
    <row r="82" spans="1:19" s="6" customFormat="1" ht="16.5" customHeight="1">
      <c r="A82" s="39"/>
      <c r="B82" s="371" t="s">
        <v>181</v>
      </c>
      <c r="C82" s="55"/>
      <c r="D82" s="55"/>
      <c r="E82" s="55"/>
      <c r="F82" s="55"/>
      <c r="G82" s="55"/>
      <c r="H82" s="55"/>
      <c r="I82" s="55"/>
      <c r="J82" s="51"/>
      <c r="K82" s="41"/>
      <c r="O82" s="48"/>
      <c r="P82" s="48"/>
      <c r="Q82" s="48"/>
      <c r="R82" s="48"/>
      <c r="S82" s="48"/>
    </row>
    <row r="83" spans="1:19" s="6" customFormat="1" ht="16.5" customHeight="1">
      <c r="A83" s="39"/>
      <c r="B83" s="51"/>
      <c r="C83" s="40"/>
      <c r="D83" s="65"/>
      <c r="E83" s="66"/>
      <c r="F83" s="64"/>
      <c r="G83" s="51"/>
      <c r="H83" s="67"/>
      <c r="I83" s="56"/>
      <c r="J83" s="51"/>
      <c r="K83" s="41"/>
    </row>
    <row r="84" spans="1:19" s="6" customFormat="1" ht="16.5" customHeight="1">
      <c r="A84" s="39"/>
      <c r="B84" s="51"/>
      <c r="C84" s="40"/>
      <c r="D84" s="65"/>
      <c r="E84" s="66"/>
      <c r="F84" s="64"/>
      <c r="G84" s="51"/>
      <c r="H84" s="67"/>
      <c r="I84" s="56"/>
      <c r="J84" s="51"/>
      <c r="K84" s="41"/>
    </row>
    <row r="85" spans="1:19" s="6" customFormat="1" ht="26.25" customHeight="1">
      <c r="A85" s="39"/>
      <c r="B85" s="255" t="s">
        <v>182</v>
      </c>
      <c r="C85" s="54" t="s">
        <v>315</v>
      </c>
      <c r="D85" s="53"/>
      <c r="E85" s="54"/>
      <c r="F85" s="53"/>
      <c r="G85" s="253" t="s">
        <v>160</v>
      </c>
      <c r="H85" s="324" t="str">
        <f>IF(COUNTBLANK(H72:H77)=0,(H73*H74*(H76+H77-H78)*273/3600/101.3/(273+H75)/(H72/3600)),"")</f>
        <v/>
      </c>
      <c r="I85" s="69" t="s">
        <v>20</v>
      </c>
      <c r="J85" s="564" t="s">
        <v>39</v>
      </c>
      <c r="K85" s="565"/>
    </row>
    <row r="86" spans="1:19" s="6" customFormat="1" ht="7.5" customHeight="1">
      <c r="A86" s="39"/>
      <c r="B86" s="258"/>
      <c r="C86" s="40"/>
      <c r="D86" s="40"/>
      <c r="E86" s="40"/>
      <c r="F86" s="40"/>
      <c r="G86" s="257"/>
      <c r="H86" s="72"/>
      <c r="I86" s="73"/>
      <c r="J86" s="73"/>
      <c r="K86" s="74"/>
    </row>
    <row r="87" spans="1:19" ht="27.75" customHeight="1">
      <c r="A87" s="39"/>
      <c r="B87" s="253" t="s">
        <v>158</v>
      </c>
      <c r="C87" s="40" t="s">
        <v>316</v>
      </c>
      <c r="D87" s="40"/>
      <c r="E87" s="40"/>
      <c r="F87" s="371"/>
      <c r="G87" s="344" t="s">
        <v>379</v>
      </c>
      <c r="H87" s="381">
        <f>'表紙 '!F13</f>
        <v>0</v>
      </c>
      <c r="I87" s="69" t="s">
        <v>20</v>
      </c>
      <c r="J87" s="564" t="s">
        <v>39</v>
      </c>
      <c r="K87" s="565"/>
    </row>
    <row r="88" spans="1:19" ht="17.25" customHeight="1">
      <c r="A88" s="39"/>
      <c r="B88" s="259"/>
      <c r="C88" s="40"/>
      <c r="D88" s="40"/>
      <c r="E88" s="40"/>
      <c r="F88" s="371"/>
      <c r="G88" s="253"/>
      <c r="H88" s="82"/>
      <c r="I88" s="69"/>
      <c r="J88" s="83"/>
      <c r="K88" s="75"/>
    </row>
    <row r="89" spans="1:19" ht="22.9" customHeight="1" thickBot="1">
      <c r="A89" s="84"/>
      <c r="B89" s="260"/>
      <c r="C89" s="52"/>
      <c r="D89" s="85"/>
      <c r="E89" s="85"/>
      <c r="F89" s="52"/>
      <c r="G89" s="253"/>
      <c r="H89" s="86"/>
      <c r="I89" s="85"/>
      <c r="J89" s="85"/>
      <c r="K89" s="43"/>
    </row>
    <row r="90" spans="1:19" ht="27" customHeight="1" thickBot="1">
      <c r="A90" s="84"/>
      <c r="B90" s="254" t="s">
        <v>159</v>
      </c>
      <c r="C90" s="567" t="s">
        <v>317</v>
      </c>
      <c r="D90" s="567"/>
      <c r="E90" s="567"/>
      <c r="F90" s="567"/>
      <c r="G90" s="253" t="s">
        <v>162</v>
      </c>
      <c r="H90" s="326" t="str">
        <f>IF(H87=0,"",IF($J$18="①",(H85/H87)*100-100,""))</f>
        <v/>
      </c>
      <c r="I90" s="365" t="s">
        <v>37</v>
      </c>
      <c r="J90" s="365"/>
      <c r="K90" s="74"/>
    </row>
    <row r="91" spans="1:19" ht="9.75" customHeight="1">
      <c r="A91" s="84"/>
      <c r="B91" s="52"/>
      <c r="C91" s="79"/>
      <c r="D91" s="79"/>
      <c r="E91" s="79"/>
      <c r="F91" s="79"/>
      <c r="G91" s="65"/>
      <c r="H91" s="87"/>
      <c r="I91" s="87"/>
      <c r="J91" s="365"/>
      <c r="K91" s="88"/>
    </row>
    <row r="92" spans="1:19">
      <c r="A92" s="84"/>
      <c r="B92" s="569" t="s">
        <v>306</v>
      </c>
      <c r="C92" s="569"/>
      <c r="D92" s="569"/>
      <c r="E92" s="89">
        <v>10</v>
      </c>
      <c r="F92" s="90">
        <v>-10</v>
      </c>
      <c r="G92" s="52"/>
      <c r="H92" s="65"/>
      <c r="I92" s="86"/>
      <c r="J92" s="85"/>
      <c r="K92" s="41"/>
    </row>
    <row r="93" spans="1:19">
      <c r="A93" s="84"/>
      <c r="B93" s="364"/>
      <c r="C93" s="364"/>
      <c r="D93" s="364"/>
      <c r="E93" s="89"/>
      <c r="F93" s="90"/>
      <c r="G93" s="52"/>
      <c r="H93" s="65"/>
      <c r="I93" s="86"/>
      <c r="J93" s="85"/>
      <c r="K93" s="41"/>
    </row>
    <row r="94" spans="1:19">
      <c r="A94" s="45" t="s">
        <v>86</v>
      </c>
      <c r="B94" s="365"/>
      <c r="C94" s="85"/>
      <c r="D94" s="103"/>
      <c r="E94" s="103"/>
      <c r="F94" s="90" t="s">
        <v>114</v>
      </c>
      <c r="G94" s="85"/>
      <c r="H94" s="65"/>
      <c r="I94" s="86"/>
      <c r="J94" s="85"/>
      <c r="K94" s="41"/>
    </row>
    <row r="95" spans="1:19">
      <c r="A95" s="84"/>
      <c r="B95" s="52"/>
      <c r="C95" s="85"/>
      <c r="D95" s="85"/>
      <c r="E95" s="85"/>
      <c r="F95" s="85"/>
      <c r="G95" s="85"/>
      <c r="H95" s="85"/>
      <c r="I95" s="85"/>
      <c r="J95" s="40"/>
      <c r="K95" s="41"/>
    </row>
    <row r="96" spans="1:19">
      <c r="A96" s="84"/>
      <c r="B96" s="40"/>
      <c r="C96" s="85"/>
      <c r="D96" s="85"/>
      <c r="E96" s="85"/>
      <c r="F96" s="85"/>
      <c r="G96" s="85"/>
      <c r="H96" s="85"/>
      <c r="I96" s="85"/>
      <c r="J96" s="40"/>
      <c r="K96" s="41"/>
    </row>
    <row r="97" spans="1:11">
      <c r="A97" s="84"/>
      <c r="B97" s="40"/>
      <c r="C97" s="85"/>
      <c r="D97" s="85"/>
      <c r="E97" s="85"/>
      <c r="F97" s="85"/>
      <c r="G97" s="85"/>
      <c r="H97" s="85"/>
      <c r="I97" s="85"/>
      <c r="J97" s="40"/>
      <c r="K97" s="41"/>
    </row>
    <row r="98" spans="1:11">
      <c r="A98" s="84"/>
      <c r="B98" s="40"/>
      <c r="C98" s="85"/>
      <c r="D98" s="85"/>
      <c r="E98" s="85"/>
      <c r="F98" s="85"/>
      <c r="G98" s="85"/>
      <c r="H98" s="85"/>
      <c r="I98" s="85"/>
      <c r="J98" s="40"/>
      <c r="K98" s="41"/>
    </row>
    <row r="99" spans="1:11">
      <c r="A99" s="84"/>
      <c r="B99" s="365"/>
      <c r="C99" s="85"/>
      <c r="D99" s="85"/>
      <c r="E99" s="85"/>
      <c r="F99" s="85"/>
      <c r="G99" s="85"/>
      <c r="H99" s="85"/>
      <c r="I99" s="85"/>
      <c r="J99" s="40"/>
      <c r="K99" s="41"/>
    </row>
    <row r="100" spans="1:11">
      <c r="A100" s="84"/>
      <c r="B100" s="40"/>
      <c r="C100" s="85"/>
      <c r="D100" s="85"/>
      <c r="E100" s="85"/>
      <c r="F100" s="85"/>
      <c r="G100" s="85"/>
      <c r="H100" s="85"/>
      <c r="I100" s="85"/>
      <c r="J100" s="40"/>
      <c r="K100" s="41"/>
    </row>
    <row r="101" spans="1:11" ht="13.5" customHeight="1">
      <c r="A101" s="84"/>
      <c r="B101" s="365"/>
      <c r="C101" s="52"/>
      <c r="D101" s="40"/>
      <c r="E101" s="40"/>
      <c r="F101" s="365"/>
      <c r="G101" s="85"/>
      <c r="H101" s="85"/>
      <c r="I101" s="85"/>
      <c r="J101" s="40"/>
      <c r="K101" s="41"/>
    </row>
    <row r="102" spans="1:11">
      <c r="A102" s="84"/>
      <c r="B102" s="40"/>
      <c r="C102" s="85"/>
      <c r="D102" s="85"/>
      <c r="E102" s="85"/>
      <c r="F102" s="85"/>
      <c r="G102" s="85"/>
      <c r="H102" s="85"/>
      <c r="I102" s="85"/>
      <c r="J102" s="40"/>
      <c r="K102" s="41"/>
    </row>
    <row r="103" spans="1:11">
      <c r="A103" s="84"/>
      <c r="B103" s="40"/>
      <c r="C103" s="40"/>
      <c r="D103" s="40"/>
      <c r="E103" s="40"/>
      <c r="F103" s="40"/>
      <c r="G103" s="40"/>
      <c r="H103" s="40"/>
      <c r="I103" s="40"/>
      <c r="J103" s="40"/>
      <c r="K103" s="41"/>
    </row>
    <row r="104" spans="1:11" ht="14.25" thickBot="1">
      <c r="A104" s="91"/>
      <c r="B104" s="92"/>
      <c r="C104" s="92"/>
      <c r="D104" s="92"/>
      <c r="E104" s="93"/>
      <c r="F104" s="94"/>
      <c r="G104" s="95"/>
      <c r="H104" s="96"/>
      <c r="I104" s="97"/>
      <c r="J104" s="98"/>
      <c r="K104" s="99"/>
    </row>
    <row r="105" spans="1:11" ht="14.25" customHeight="1" thickBo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s="6" customFormat="1" ht="18.75" customHeight="1" thickBot="1">
      <c r="A106" s="587" t="s">
        <v>75</v>
      </c>
      <c r="B106" s="588"/>
      <c r="C106" s="588"/>
      <c r="D106" s="588"/>
      <c r="E106" s="588"/>
      <c r="F106" s="588"/>
      <c r="G106" s="588"/>
      <c r="H106" s="588"/>
      <c r="I106" s="588"/>
      <c r="J106" s="588"/>
      <c r="K106" s="589"/>
    </row>
    <row r="107" spans="1:11" s="6" customFormat="1" ht="28.5" customHeight="1">
      <c r="A107" s="570" t="s">
        <v>238</v>
      </c>
      <c r="B107" s="571"/>
      <c r="C107" s="572" t="str">
        <f>$C$53</f>
        <v>テーブルレンジ、　ローレンジ、　卓上レンジ、　中華レンジ　（選択してください）   （１．定格エネルギー消費量）</v>
      </c>
      <c r="D107" s="572"/>
      <c r="E107" s="572"/>
      <c r="F107" s="572"/>
      <c r="G107" s="572"/>
      <c r="H107" s="572"/>
      <c r="I107" s="572"/>
      <c r="J107" s="580" t="str">
        <f>$J$53</f>
        <v>ガス種：</v>
      </c>
      <c r="K107" s="581"/>
    </row>
    <row r="108" spans="1:11" s="6" customFormat="1" ht="18" customHeight="1" thickBot="1">
      <c r="A108" s="573" t="s">
        <v>76</v>
      </c>
      <c r="B108" s="574"/>
      <c r="C108" s="600" t="str">
        <f>$C$54</f>
        <v/>
      </c>
      <c r="D108" s="601"/>
      <c r="E108" s="601"/>
      <c r="F108" s="602"/>
      <c r="G108" s="354" t="s">
        <v>2</v>
      </c>
      <c r="H108" s="591" t="str">
        <f>$H$54</f>
        <v/>
      </c>
      <c r="I108" s="592"/>
      <c r="J108" s="592"/>
      <c r="K108" s="593"/>
    </row>
    <row r="109" spans="1:11" s="6" customFormat="1" ht="18" customHeight="1" thickBot="1">
      <c r="A109" s="575" t="s">
        <v>26</v>
      </c>
      <c r="B109" s="576"/>
      <c r="C109" s="577"/>
      <c r="D109" s="578"/>
      <c r="E109" s="579"/>
      <c r="F109" s="285" t="s">
        <v>21</v>
      </c>
      <c r="G109" s="288"/>
      <c r="H109" s="285" t="s">
        <v>17</v>
      </c>
      <c r="I109" s="288"/>
      <c r="J109" s="285" t="s">
        <v>18</v>
      </c>
      <c r="K109" s="286"/>
    </row>
    <row r="110" spans="1:11" s="6" customFormat="1" ht="6" customHeight="1">
      <c r="A110" s="39"/>
      <c r="B110" s="40"/>
      <c r="C110" s="40"/>
      <c r="D110" s="40"/>
      <c r="E110" s="40"/>
      <c r="F110" s="40"/>
      <c r="G110" s="40"/>
      <c r="H110" s="40"/>
      <c r="I110" s="40"/>
      <c r="J110" s="40"/>
      <c r="K110" s="41"/>
    </row>
    <row r="111" spans="1:11" s="6" customFormat="1" ht="15" customHeight="1">
      <c r="A111" s="39"/>
      <c r="B111" s="42" t="s">
        <v>318</v>
      </c>
      <c r="C111" s="40"/>
      <c r="D111" s="40"/>
      <c r="E111" s="40"/>
      <c r="F111" s="40"/>
      <c r="G111" s="40"/>
      <c r="H111" s="40"/>
      <c r="I111" s="40"/>
      <c r="J111" s="40"/>
      <c r="K111" s="43"/>
    </row>
    <row r="112" spans="1:11" ht="1.5" customHeight="1">
      <c r="A112" s="39"/>
      <c r="B112" s="44"/>
      <c r="C112" s="40"/>
      <c r="D112" s="40"/>
      <c r="E112" s="40"/>
      <c r="F112" s="40"/>
      <c r="G112" s="40"/>
      <c r="H112" s="40"/>
      <c r="I112" s="40"/>
      <c r="J112" s="40"/>
      <c r="K112" s="41"/>
    </row>
    <row r="113" spans="1:19" s="6" customFormat="1" ht="15" customHeight="1">
      <c r="A113" s="39"/>
      <c r="B113" s="567" t="s">
        <v>319</v>
      </c>
      <c r="C113" s="567"/>
      <c r="D113" s="567"/>
      <c r="E113" s="567"/>
      <c r="F113" s="567"/>
      <c r="G113" s="567"/>
      <c r="H113" s="567"/>
      <c r="I113" s="567"/>
      <c r="J113" s="567"/>
      <c r="K113" s="41"/>
    </row>
    <row r="114" spans="1:19" s="6" customFormat="1" ht="15" customHeight="1">
      <c r="A114" s="45"/>
      <c r="B114" s="567"/>
      <c r="C114" s="567"/>
      <c r="D114" s="567"/>
      <c r="E114" s="567"/>
      <c r="F114" s="567"/>
      <c r="G114" s="567"/>
      <c r="H114" s="567"/>
      <c r="I114" s="567"/>
      <c r="J114" s="567"/>
      <c r="K114" s="41"/>
    </row>
    <row r="115" spans="1:19" s="6" customFormat="1" ht="7.5" customHeight="1">
      <c r="A115" s="39"/>
      <c r="B115" s="371"/>
      <c r="C115" s="371"/>
      <c r="D115" s="371"/>
      <c r="E115" s="371"/>
      <c r="F115" s="371"/>
      <c r="G115" s="371"/>
      <c r="H115" s="371"/>
      <c r="I115" s="371"/>
      <c r="J115" s="371"/>
      <c r="K115" s="41"/>
    </row>
    <row r="116" spans="1:19" s="6" customFormat="1" ht="15.75" customHeight="1">
      <c r="A116" s="39"/>
      <c r="B116" s="42" t="s">
        <v>320</v>
      </c>
      <c r="C116" s="40"/>
      <c r="D116" s="40"/>
      <c r="E116" s="40"/>
      <c r="F116" s="40"/>
      <c r="G116" s="40"/>
      <c r="H116" s="40"/>
      <c r="I116" s="40"/>
      <c r="J116" s="40"/>
      <c r="K116" s="41"/>
    </row>
    <row r="117" spans="1:19" ht="1.5" customHeight="1">
      <c r="A117" s="39"/>
      <c r="B117" s="44"/>
      <c r="C117" s="40"/>
      <c r="D117" s="40"/>
      <c r="E117" s="40"/>
      <c r="F117" s="40"/>
      <c r="G117" s="40"/>
      <c r="H117" s="40"/>
      <c r="I117" s="40"/>
      <c r="J117" s="40"/>
      <c r="K117" s="41"/>
    </row>
    <row r="118" spans="1:19" s="6" customFormat="1" ht="15" customHeight="1">
      <c r="A118" s="39"/>
      <c r="B118" s="586" t="s">
        <v>321</v>
      </c>
      <c r="C118" s="586"/>
      <c r="D118" s="586"/>
      <c r="E118" s="586"/>
      <c r="F118" s="586"/>
      <c r="G118" s="586"/>
      <c r="H118" s="586"/>
      <c r="I118" s="586"/>
      <c r="J118" s="586"/>
      <c r="K118" s="41"/>
    </row>
    <row r="119" spans="1:19" s="6" customFormat="1" ht="15" customHeight="1">
      <c r="A119" s="39"/>
      <c r="B119" s="586"/>
      <c r="C119" s="586"/>
      <c r="D119" s="586"/>
      <c r="E119" s="586"/>
      <c r="F119" s="586"/>
      <c r="G119" s="586"/>
      <c r="H119" s="586"/>
      <c r="I119" s="586"/>
      <c r="J119" s="586"/>
      <c r="K119" s="41"/>
    </row>
    <row r="120" spans="1:19" s="6" customFormat="1" ht="9.75" customHeight="1">
      <c r="A120" s="39"/>
      <c r="B120" s="361"/>
      <c r="C120" s="361"/>
      <c r="D120" s="361"/>
      <c r="E120" s="361"/>
      <c r="F120" s="361"/>
      <c r="G120" s="361"/>
      <c r="H120" s="361"/>
      <c r="I120" s="361"/>
      <c r="J120" s="361"/>
      <c r="K120" s="41"/>
    </row>
    <row r="121" spans="1:19" ht="21" customHeight="1">
      <c r="A121" s="12"/>
      <c r="B121" s="603" t="s">
        <v>185</v>
      </c>
      <c r="C121" s="604"/>
      <c r="D121" s="604"/>
      <c r="E121" s="604"/>
      <c r="F121" s="604"/>
      <c r="G121" s="604"/>
      <c r="H121" s="604"/>
      <c r="I121" s="605"/>
      <c r="J121" s="380" t="str">
        <f>$J$18</f>
        <v>（選択して下さい）</v>
      </c>
      <c r="K121" s="41"/>
      <c r="N121" s="47"/>
    </row>
    <row r="122" spans="1:19" s="6" customFormat="1" ht="6" customHeight="1">
      <c r="A122" s="39"/>
      <c r="B122" s="361"/>
      <c r="C122" s="361"/>
      <c r="D122" s="361"/>
      <c r="E122" s="361"/>
      <c r="F122" s="361"/>
      <c r="G122" s="361"/>
      <c r="H122" s="361"/>
      <c r="I122" s="361"/>
      <c r="J122" s="361"/>
      <c r="K122" s="41"/>
      <c r="N122" s="48"/>
    </row>
    <row r="123" spans="1:19" s="6" customFormat="1" ht="17.25" customHeight="1">
      <c r="A123" s="122" t="s">
        <v>110</v>
      </c>
      <c r="B123" s="49" t="s">
        <v>77</v>
      </c>
      <c r="C123" s="40"/>
      <c r="D123" s="361"/>
      <c r="E123" s="361"/>
      <c r="F123" s="361"/>
      <c r="G123" s="361"/>
      <c r="H123" s="361"/>
      <c r="I123" s="361"/>
      <c r="J123" s="361"/>
      <c r="K123" s="41"/>
      <c r="N123" s="50"/>
    </row>
    <row r="124" spans="1:19" s="6" customFormat="1" ht="14.65" customHeight="1">
      <c r="A124" s="39"/>
      <c r="B124" s="51"/>
      <c r="C124" s="52"/>
      <c r="D124" s="51"/>
      <c r="E124" s="51"/>
      <c r="F124" s="51"/>
      <c r="G124" s="51"/>
      <c r="H124" s="51"/>
      <c r="I124" s="51"/>
      <c r="J124" s="51"/>
      <c r="K124" s="41"/>
      <c r="N124" s="48"/>
    </row>
    <row r="125" spans="1:19" s="6" customFormat="1" ht="35.25" customHeight="1">
      <c r="A125" s="39"/>
      <c r="B125" s="51"/>
      <c r="C125" s="51"/>
      <c r="D125" s="51"/>
      <c r="E125" s="51"/>
      <c r="F125" s="51"/>
      <c r="G125" s="51"/>
      <c r="H125" s="51"/>
      <c r="I125" s="51"/>
      <c r="J125" s="51"/>
      <c r="K125" s="41"/>
      <c r="N125" s="48"/>
      <c r="O125" s="48"/>
      <c r="P125" s="48"/>
      <c r="Q125" s="48"/>
      <c r="R125" s="48"/>
      <c r="S125" s="48"/>
    </row>
    <row r="126" spans="1:19" s="6" customFormat="1" ht="16.5" customHeight="1">
      <c r="A126" s="39"/>
      <c r="B126" s="255" t="s">
        <v>165</v>
      </c>
      <c r="C126" s="54" t="s">
        <v>137</v>
      </c>
      <c r="D126" s="55"/>
      <c r="E126" s="51"/>
      <c r="F126" s="51"/>
      <c r="G126" s="256" t="s">
        <v>172</v>
      </c>
      <c r="H126" s="318"/>
      <c r="I126" s="56" t="s">
        <v>51</v>
      </c>
      <c r="J126" s="564" t="s">
        <v>29</v>
      </c>
      <c r="K126" s="565"/>
      <c r="N126" s="48"/>
      <c r="O126" s="48"/>
      <c r="P126" s="48"/>
      <c r="Q126" s="48"/>
      <c r="R126" s="48"/>
      <c r="S126" s="48"/>
    </row>
    <row r="127" spans="1:19" s="6" customFormat="1" ht="16.5" customHeight="1">
      <c r="A127" s="39"/>
      <c r="B127" s="255" t="s">
        <v>166</v>
      </c>
      <c r="C127" s="54" t="s">
        <v>136</v>
      </c>
      <c r="D127" s="57"/>
      <c r="E127" s="54"/>
      <c r="F127" s="57"/>
      <c r="G127" s="256" t="s">
        <v>173</v>
      </c>
      <c r="H127" s="319"/>
      <c r="I127" s="56" t="s">
        <v>78</v>
      </c>
      <c r="J127" s="564" t="s">
        <v>39</v>
      </c>
      <c r="K127" s="565"/>
      <c r="N127" s="1"/>
      <c r="O127" s="58"/>
      <c r="P127" s="59"/>
      <c r="Q127" s="59"/>
      <c r="R127" s="60"/>
      <c r="S127" s="61"/>
    </row>
    <row r="128" spans="1:19" s="6" customFormat="1" ht="16.5" customHeight="1">
      <c r="A128" s="39"/>
      <c r="B128" s="255" t="s">
        <v>167</v>
      </c>
      <c r="C128" s="54" t="s">
        <v>79</v>
      </c>
      <c r="D128" s="57"/>
      <c r="E128" s="54"/>
      <c r="F128" s="57"/>
      <c r="G128" s="256" t="s">
        <v>174</v>
      </c>
      <c r="H128" s="320"/>
      <c r="I128" s="239" t="s">
        <v>80</v>
      </c>
      <c r="J128" s="564" t="s">
        <v>52</v>
      </c>
      <c r="K128" s="565"/>
      <c r="N128" s="8"/>
      <c r="O128" s="62"/>
      <c r="P128" s="59"/>
      <c r="Q128" s="59"/>
      <c r="R128" s="59"/>
      <c r="S128" s="61"/>
    </row>
    <row r="129" spans="1:19" s="6" customFormat="1" ht="16.5" customHeight="1">
      <c r="A129" s="39"/>
      <c r="B129" s="255" t="s">
        <v>168</v>
      </c>
      <c r="C129" s="54" t="s">
        <v>81</v>
      </c>
      <c r="D129" s="57"/>
      <c r="E129" s="54"/>
      <c r="F129" s="57"/>
      <c r="G129" s="256" t="s">
        <v>175</v>
      </c>
      <c r="H129" s="321"/>
      <c r="I129" s="56" t="s">
        <v>53</v>
      </c>
      <c r="J129" s="564" t="s">
        <v>34</v>
      </c>
      <c r="K129" s="565"/>
      <c r="N129" s="8"/>
      <c r="O129" s="58"/>
      <c r="P129" s="59"/>
      <c r="Q129" s="59"/>
      <c r="R129" s="59"/>
      <c r="S129" s="59"/>
    </row>
    <row r="130" spans="1:19" s="6" customFormat="1" ht="16.5" customHeight="1">
      <c r="A130" s="39"/>
      <c r="B130" s="255" t="s">
        <v>169</v>
      </c>
      <c r="C130" s="54" t="s">
        <v>82</v>
      </c>
      <c r="D130" s="57"/>
      <c r="E130" s="54"/>
      <c r="F130" s="57"/>
      <c r="G130" s="256" t="s">
        <v>176</v>
      </c>
      <c r="H130" s="322"/>
      <c r="I130" s="56" t="s">
        <v>54</v>
      </c>
      <c r="J130" s="564" t="s">
        <v>29</v>
      </c>
      <c r="K130" s="565"/>
      <c r="N130" s="8"/>
      <c r="O130" s="58"/>
      <c r="P130" s="59"/>
      <c r="Q130" s="59"/>
      <c r="R130" s="59"/>
      <c r="S130" s="59"/>
    </row>
    <row r="131" spans="1:19" s="6" customFormat="1" ht="16.5" customHeight="1">
      <c r="A131" s="39"/>
      <c r="B131" s="255" t="s">
        <v>170</v>
      </c>
      <c r="C131" s="54" t="s">
        <v>83</v>
      </c>
      <c r="D131" s="57"/>
      <c r="E131" s="54"/>
      <c r="F131" s="57"/>
      <c r="G131" s="256" t="s">
        <v>177</v>
      </c>
      <c r="H131" s="322"/>
      <c r="I131" s="56" t="s">
        <v>54</v>
      </c>
      <c r="J131" s="564" t="s">
        <v>29</v>
      </c>
      <c r="K131" s="565"/>
      <c r="N131" s="8"/>
      <c r="O131" s="63"/>
      <c r="P131" s="59"/>
      <c r="Q131" s="59"/>
      <c r="R131" s="59"/>
      <c r="S131" s="59"/>
    </row>
    <row r="132" spans="1:19" s="6" customFormat="1" ht="16.5" customHeight="1">
      <c r="A132" s="39"/>
      <c r="B132" s="255" t="s">
        <v>171</v>
      </c>
      <c r="C132" s="54" t="s">
        <v>296</v>
      </c>
      <c r="D132" s="57"/>
      <c r="E132" s="54"/>
      <c r="F132" s="57"/>
      <c r="G132" s="256" t="s">
        <v>178</v>
      </c>
      <c r="H132" s="323" t="str">
        <f>IF(COUNTBLANK(H126:H131)=0,IF(H134="乾　式","0",10^(7.203-1735.74/(H129+234))),"")</f>
        <v/>
      </c>
      <c r="I132" s="56" t="s">
        <v>54</v>
      </c>
      <c r="J132" s="564" t="s">
        <v>29</v>
      </c>
      <c r="K132" s="565"/>
      <c r="O132" s="63"/>
      <c r="P132" s="59"/>
      <c r="Q132" s="59"/>
      <c r="R132" s="59"/>
      <c r="S132" s="59"/>
    </row>
    <row r="133" spans="1:19" s="6" customFormat="1" ht="3.75" customHeight="1">
      <c r="A133" s="39"/>
      <c r="B133" s="361"/>
      <c r="C133" s="361"/>
      <c r="D133" s="361"/>
      <c r="E133" s="361"/>
      <c r="F133" s="361"/>
      <c r="G133" s="261"/>
      <c r="H133" s="361"/>
      <c r="I133" s="361"/>
      <c r="J133" s="361"/>
      <c r="K133" s="41"/>
      <c r="O133" s="48"/>
      <c r="P133" s="48"/>
      <c r="Q133" s="48"/>
      <c r="R133" s="48"/>
      <c r="S133" s="48"/>
    </row>
    <row r="134" spans="1:19" s="6" customFormat="1" ht="16.5" customHeight="1">
      <c r="A134" s="39"/>
      <c r="B134" s="365" t="s">
        <v>367</v>
      </c>
      <c r="C134" s="40"/>
      <c r="D134" s="40"/>
      <c r="E134" s="40"/>
      <c r="F134" s="64"/>
      <c r="G134" s="262"/>
      <c r="H134" s="327"/>
      <c r="I134" s="56"/>
      <c r="J134" s="51"/>
      <c r="K134" s="41"/>
      <c r="N134" s="31"/>
      <c r="O134" s="48"/>
      <c r="P134" s="48"/>
      <c r="Q134" s="48"/>
      <c r="R134" s="48"/>
      <c r="S134" s="48"/>
    </row>
    <row r="135" spans="1:19" s="6" customFormat="1" ht="16.5" customHeight="1">
      <c r="A135" s="39"/>
      <c r="B135" s="607" t="s">
        <v>183</v>
      </c>
      <c r="C135" s="608"/>
      <c r="D135" s="608"/>
      <c r="E135" s="608"/>
      <c r="F135" s="608"/>
      <c r="G135" s="608"/>
      <c r="H135" s="51"/>
      <c r="I135" s="51"/>
      <c r="J135" s="51"/>
      <c r="K135" s="41"/>
      <c r="N135" s="31"/>
      <c r="O135" s="48"/>
      <c r="P135" s="48"/>
      <c r="Q135" s="48"/>
      <c r="R135" s="48"/>
      <c r="S135" s="48"/>
    </row>
    <row r="136" spans="1:19" s="6" customFormat="1" ht="16.5" customHeight="1">
      <c r="A136" s="39"/>
      <c r="B136" s="371" t="s">
        <v>184</v>
      </c>
      <c r="C136" s="55"/>
      <c r="D136" s="55"/>
      <c r="E136" s="55"/>
      <c r="F136" s="55"/>
      <c r="G136" s="55"/>
      <c r="H136" s="55"/>
      <c r="I136" s="55"/>
      <c r="J136" s="51"/>
      <c r="K136" s="41"/>
      <c r="O136" s="48"/>
      <c r="P136" s="48"/>
      <c r="Q136" s="48"/>
      <c r="R136" s="48"/>
      <c r="S136" s="48"/>
    </row>
    <row r="137" spans="1:19" s="6" customFormat="1" ht="16.5" customHeight="1">
      <c r="A137" s="39"/>
      <c r="B137" s="51"/>
      <c r="C137" s="40"/>
      <c r="D137" s="65"/>
      <c r="E137" s="66"/>
      <c r="F137" s="64"/>
      <c r="G137" s="51"/>
      <c r="H137" s="67"/>
      <c r="I137" s="56"/>
      <c r="J137" s="51"/>
      <c r="K137" s="41"/>
    </row>
    <row r="138" spans="1:19" s="6" customFormat="1" ht="16.5" customHeight="1">
      <c r="A138" s="39"/>
      <c r="B138" s="51"/>
      <c r="C138" s="40"/>
      <c r="D138" s="65"/>
      <c r="E138" s="66"/>
      <c r="F138" s="64"/>
      <c r="G138" s="51"/>
      <c r="H138" s="67"/>
      <c r="I138" s="56"/>
      <c r="J138" s="51"/>
      <c r="K138" s="41"/>
    </row>
    <row r="139" spans="1:19" s="6" customFormat="1" ht="26.25" customHeight="1">
      <c r="A139" s="39"/>
      <c r="B139" s="255" t="s">
        <v>182</v>
      </c>
      <c r="C139" s="54" t="s">
        <v>322</v>
      </c>
      <c r="D139" s="53"/>
      <c r="E139" s="54"/>
      <c r="F139" s="53"/>
      <c r="G139" s="253" t="s">
        <v>160</v>
      </c>
      <c r="H139" s="324" t="str">
        <f>IF(COUNTBLANK(H126:H131)=0,(H127*H128*(H130+H131-H132)*273/3600/101.3/(273+H129)/(H126/3600)),"")</f>
        <v/>
      </c>
      <c r="I139" s="69" t="s">
        <v>20</v>
      </c>
      <c r="J139" s="564" t="s">
        <v>39</v>
      </c>
      <c r="K139" s="565"/>
    </row>
    <row r="140" spans="1:19" s="6" customFormat="1" ht="7.5" customHeight="1">
      <c r="A140" s="39"/>
      <c r="B140" s="258"/>
      <c r="C140" s="40"/>
      <c r="D140" s="40"/>
      <c r="E140" s="40"/>
      <c r="F140" s="40"/>
      <c r="G140" s="257"/>
      <c r="H140" s="72"/>
      <c r="I140" s="73"/>
      <c r="J140" s="73"/>
      <c r="K140" s="74"/>
    </row>
    <row r="141" spans="1:19" ht="27.75" customHeight="1">
      <c r="A141" s="39"/>
      <c r="B141" s="253" t="s">
        <v>158</v>
      </c>
      <c r="C141" s="40" t="s">
        <v>323</v>
      </c>
      <c r="D141" s="40"/>
      <c r="E141" s="40"/>
      <c r="F141" s="371"/>
      <c r="G141" s="253" t="s">
        <v>380</v>
      </c>
      <c r="H141" s="381">
        <f>'表紙 '!G13</f>
        <v>0</v>
      </c>
      <c r="I141" s="69" t="s">
        <v>20</v>
      </c>
      <c r="J141" s="564" t="s">
        <v>39</v>
      </c>
      <c r="K141" s="565"/>
    </row>
    <row r="142" spans="1:19" ht="17.25" customHeight="1">
      <c r="A142" s="39"/>
      <c r="B142" s="259"/>
      <c r="C142" s="40"/>
      <c r="D142" s="40"/>
      <c r="E142" s="40"/>
      <c r="F142" s="371"/>
      <c r="G142" s="68"/>
      <c r="H142" s="82"/>
      <c r="I142" s="69"/>
      <c r="J142" s="83"/>
      <c r="K142" s="75"/>
    </row>
    <row r="143" spans="1:19" ht="36" customHeight="1" thickBot="1">
      <c r="A143" s="84"/>
      <c r="B143" s="260"/>
      <c r="C143" s="52"/>
      <c r="D143" s="85"/>
      <c r="E143" s="85"/>
      <c r="F143" s="52"/>
      <c r="G143" s="65"/>
      <c r="H143" s="86"/>
      <c r="I143" s="85"/>
      <c r="J143" s="85"/>
      <c r="K143" s="43"/>
    </row>
    <row r="144" spans="1:19" ht="27" customHeight="1" thickBot="1">
      <c r="A144" s="84"/>
      <c r="B144" s="254" t="s">
        <v>159</v>
      </c>
      <c r="C144" s="567" t="s">
        <v>324</v>
      </c>
      <c r="D144" s="567"/>
      <c r="E144" s="567"/>
      <c r="F144" s="567"/>
      <c r="G144" s="253" t="s">
        <v>162</v>
      </c>
      <c r="H144" s="326" t="str">
        <f>IF(H141=0,"",IF($J$18="①",(H139/H141)*100-100,""))</f>
        <v/>
      </c>
      <c r="I144" s="365" t="s">
        <v>37</v>
      </c>
      <c r="J144" s="365"/>
      <c r="K144" s="74"/>
    </row>
    <row r="145" spans="1:11" ht="9.75" customHeight="1">
      <c r="A145" s="84"/>
      <c r="B145" s="52"/>
      <c r="C145" s="79"/>
      <c r="D145" s="79"/>
      <c r="E145" s="79"/>
      <c r="F145" s="79"/>
      <c r="G145" s="65"/>
      <c r="H145" s="87"/>
      <c r="I145" s="87"/>
      <c r="J145" s="365"/>
      <c r="K145" s="88"/>
    </row>
    <row r="146" spans="1:11">
      <c r="A146" s="84"/>
      <c r="B146" s="569" t="s">
        <v>306</v>
      </c>
      <c r="C146" s="569"/>
      <c r="D146" s="569"/>
      <c r="E146" s="89">
        <v>10</v>
      </c>
      <c r="F146" s="90">
        <v>-10</v>
      </c>
      <c r="G146" s="52"/>
      <c r="H146" s="65"/>
      <c r="I146" s="86"/>
      <c r="J146" s="85"/>
      <c r="K146" s="41"/>
    </row>
    <row r="147" spans="1:11">
      <c r="A147" s="45" t="s">
        <v>86</v>
      </c>
      <c r="B147" s="365"/>
      <c r="C147" s="85"/>
      <c r="D147" s="103"/>
      <c r="E147" s="103"/>
      <c r="F147" s="90" t="s">
        <v>114</v>
      </c>
      <c r="G147" s="85"/>
      <c r="H147" s="65"/>
      <c r="I147" s="86"/>
      <c r="J147" s="85"/>
      <c r="K147" s="41"/>
    </row>
    <row r="148" spans="1:11">
      <c r="A148" s="84"/>
      <c r="B148" s="52"/>
      <c r="C148" s="85"/>
      <c r="D148" s="85"/>
      <c r="E148" s="85"/>
      <c r="F148" s="85"/>
      <c r="G148" s="85"/>
      <c r="H148" s="85"/>
      <c r="I148" s="85"/>
      <c r="J148" s="40"/>
      <c r="K148" s="41"/>
    </row>
    <row r="149" spans="1:11">
      <c r="A149" s="84"/>
      <c r="B149" s="40"/>
      <c r="C149" s="85"/>
      <c r="D149" s="85"/>
      <c r="E149" s="85"/>
      <c r="F149" s="85"/>
      <c r="G149" s="85"/>
      <c r="H149" s="85"/>
      <c r="I149" s="85"/>
      <c r="J149" s="40"/>
      <c r="K149" s="41"/>
    </row>
    <row r="150" spans="1:11">
      <c r="A150" s="84"/>
      <c r="B150" s="40"/>
      <c r="C150" s="85"/>
      <c r="D150" s="85"/>
      <c r="E150" s="85"/>
      <c r="F150" s="85"/>
      <c r="G150" s="85"/>
      <c r="H150" s="85"/>
      <c r="I150" s="85"/>
      <c r="J150" s="40"/>
      <c r="K150" s="41"/>
    </row>
    <row r="151" spans="1:11">
      <c r="A151" s="84"/>
      <c r="B151" s="40"/>
      <c r="C151" s="85"/>
      <c r="D151" s="85"/>
      <c r="E151" s="85"/>
      <c r="F151" s="85"/>
      <c r="G151" s="85"/>
      <c r="H151" s="85"/>
      <c r="I151" s="85"/>
      <c r="J151" s="40"/>
      <c r="K151" s="41"/>
    </row>
    <row r="152" spans="1:11">
      <c r="A152" s="84"/>
      <c r="B152" s="365"/>
      <c r="C152" s="85"/>
      <c r="D152" s="85"/>
      <c r="E152" s="85"/>
      <c r="F152" s="85"/>
      <c r="G152" s="85"/>
      <c r="H152" s="85"/>
      <c r="I152" s="85"/>
      <c r="J152" s="40"/>
      <c r="K152" s="41"/>
    </row>
    <row r="153" spans="1:11">
      <c r="A153" s="84"/>
      <c r="B153" s="40"/>
      <c r="C153" s="85"/>
      <c r="D153" s="85"/>
      <c r="E153" s="85"/>
      <c r="F153" s="85"/>
      <c r="G153" s="85"/>
      <c r="H153" s="85"/>
      <c r="I153" s="85"/>
      <c r="J153" s="40"/>
      <c r="K153" s="41"/>
    </row>
    <row r="154" spans="1:11" ht="13.5" customHeight="1">
      <c r="A154" s="84"/>
      <c r="B154" s="365"/>
      <c r="C154" s="52"/>
      <c r="D154" s="40"/>
      <c r="E154" s="40"/>
      <c r="F154" s="365"/>
      <c r="G154" s="85"/>
      <c r="H154" s="85"/>
      <c r="I154" s="85"/>
      <c r="J154" s="40"/>
      <c r="K154" s="41"/>
    </row>
    <row r="155" spans="1:11">
      <c r="A155" s="84"/>
      <c r="B155" s="40"/>
      <c r="C155" s="85"/>
      <c r="D155" s="85"/>
      <c r="E155" s="85"/>
      <c r="F155" s="85"/>
      <c r="G155" s="85"/>
      <c r="H155" s="85"/>
      <c r="I155" s="85"/>
      <c r="J155" s="40"/>
      <c r="K155" s="41"/>
    </row>
    <row r="156" spans="1:11">
      <c r="A156" s="84"/>
      <c r="B156" s="40"/>
      <c r="C156" s="40"/>
      <c r="D156" s="40"/>
      <c r="E156" s="40"/>
      <c r="F156" s="40"/>
      <c r="G156" s="40"/>
      <c r="H156" s="40"/>
      <c r="I156" s="40"/>
      <c r="J156" s="40"/>
      <c r="K156" s="41"/>
    </row>
    <row r="157" spans="1:11" ht="14.25" thickBot="1">
      <c r="A157" s="91"/>
      <c r="B157" s="92"/>
      <c r="C157" s="92"/>
      <c r="D157" s="92"/>
      <c r="E157" s="93"/>
      <c r="F157" s="94"/>
      <c r="G157" s="95"/>
      <c r="H157" s="96"/>
      <c r="I157" s="97"/>
      <c r="J157" s="98"/>
      <c r="K157" s="99"/>
    </row>
    <row r="158" spans="1:11" ht="14.25" customHeight="1" thickBo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1:11" s="6" customFormat="1" ht="18.75" customHeight="1" thickBot="1">
      <c r="A159" s="587" t="s">
        <v>75</v>
      </c>
      <c r="B159" s="588"/>
      <c r="C159" s="588"/>
      <c r="D159" s="588"/>
      <c r="E159" s="588"/>
      <c r="F159" s="588"/>
      <c r="G159" s="588"/>
      <c r="H159" s="588"/>
      <c r="I159" s="588"/>
      <c r="J159" s="588"/>
      <c r="K159" s="589"/>
    </row>
    <row r="160" spans="1:11" s="6" customFormat="1" ht="28.5" customHeight="1">
      <c r="A160" s="570" t="s">
        <v>238</v>
      </c>
      <c r="B160" s="571"/>
      <c r="C160" s="572" t="str">
        <f>$C$53</f>
        <v>テーブルレンジ、　ローレンジ、　卓上レンジ、　中華レンジ　（選択してください）   （１．定格エネルギー消費量）</v>
      </c>
      <c r="D160" s="572"/>
      <c r="E160" s="572"/>
      <c r="F160" s="572"/>
      <c r="G160" s="572"/>
      <c r="H160" s="572"/>
      <c r="I160" s="572"/>
      <c r="J160" s="580" t="str">
        <f>$J$53</f>
        <v>ガス種：</v>
      </c>
      <c r="K160" s="581"/>
    </row>
    <row r="161" spans="1:14" s="6" customFormat="1" ht="18" customHeight="1" thickBot="1">
      <c r="A161" s="573" t="s">
        <v>76</v>
      </c>
      <c r="B161" s="574"/>
      <c r="C161" s="600" t="str">
        <f>$C$54</f>
        <v/>
      </c>
      <c r="D161" s="601"/>
      <c r="E161" s="601"/>
      <c r="F161" s="602"/>
      <c r="G161" s="354" t="s">
        <v>2</v>
      </c>
      <c r="H161" s="591" t="str">
        <f>$H$54</f>
        <v/>
      </c>
      <c r="I161" s="592"/>
      <c r="J161" s="592"/>
      <c r="K161" s="593"/>
    </row>
    <row r="162" spans="1:14" s="6" customFormat="1" ht="18" customHeight="1" thickBot="1">
      <c r="A162" s="575" t="s">
        <v>26</v>
      </c>
      <c r="B162" s="576"/>
      <c r="C162" s="577"/>
      <c r="D162" s="578"/>
      <c r="E162" s="579"/>
      <c r="F162" s="285" t="s">
        <v>21</v>
      </c>
      <c r="G162" s="288"/>
      <c r="H162" s="285" t="s">
        <v>17</v>
      </c>
      <c r="I162" s="288"/>
      <c r="J162" s="285" t="s">
        <v>18</v>
      </c>
      <c r="K162" s="286"/>
    </row>
    <row r="163" spans="1:14" s="6" customFormat="1" ht="6" customHeight="1">
      <c r="A163" s="39"/>
      <c r="B163" s="40"/>
      <c r="C163" s="40"/>
      <c r="D163" s="40"/>
      <c r="E163" s="40"/>
      <c r="F163" s="40"/>
      <c r="G163" s="40"/>
      <c r="H163" s="40"/>
      <c r="I163" s="40"/>
      <c r="J163" s="40"/>
      <c r="K163" s="41"/>
    </row>
    <row r="164" spans="1:14" s="6" customFormat="1" ht="15" customHeight="1">
      <c r="A164" s="39"/>
      <c r="B164" s="42" t="s">
        <v>325</v>
      </c>
      <c r="C164" s="40"/>
      <c r="D164" s="40"/>
      <c r="E164" s="40"/>
      <c r="F164" s="40"/>
      <c r="G164" s="40"/>
      <c r="H164" s="40"/>
      <c r="I164" s="40"/>
      <c r="J164" s="40"/>
      <c r="K164" s="43"/>
    </row>
    <row r="165" spans="1:14" ht="1.5" customHeight="1">
      <c r="A165" s="39"/>
      <c r="B165" s="44"/>
      <c r="C165" s="40"/>
      <c r="D165" s="40"/>
      <c r="E165" s="40"/>
      <c r="F165" s="40"/>
      <c r="G165" s="40"/>
      <c r="H165" s="40"/>
      <c r="I165" s="40"/>
      <c r="J165" s="40"/>
      <c r="K165" s="41"/>
    </row>
    <row r="166" spans="1:14" s="6" customFormat="1" ht="15" customHeight="1">
      <c r="A166" s="39"/>
      <c r="B166" s="567" t="s">
        <v>326</v>
      </c>
      <c r="C166" s="567"/>
      <c r="D166" s="567"/>
      <c r="E166" s="567"/>
      <c r="F166" s="567"/>
      <c r="G166" s="567"/>
      <c r="H166" s="567"/>
      <c r="I166" s="567"/>
      <c r="J166" s="567"/>
      <c r="K166" s="41"/>
    </row>
    <row r="167" spans="1:14" s="6" customFormat="1" ht="15" customHeight="1">
      <c r="A167" s="45"/>
      <c r="B167" s="567"/>
      <c r="C167" s="567"/>
      <c r="D167" s="567"/>
      <c r="E167" s="567"/>
      <c r="F167" s="567"/>
      <c r="G167" s="567"/>
      <c r="H167" s="567"/>
      <c r="I167" s="567"/>
      <c r="J167" s="567"/>
      <c r="K167" s="41"/>
    </row>
    <row r="168" spans="1:14" s="6" customFormat="1" ht="7.5" customHeight="1">
      <c r="A168" s="39"/>
      <c r="B168" s="371"/>
      <c r="C168" s="371"/>
      <c r="D168" s="371"/>
      <c r="E168" s="371"/>
      <c r="F168" s="371"/>
      <c r="G168" s="371"/>
      <c r="H168" s="371"/>
      <c r="I168" s="371"/>
      <c r="J168" s="371"/>
      <c r="K168" s="41"/>
    </row>
    <row r="169" spans="1:14" s="6" customFormat="1" ht="15.75" customHeight="1">
      <c r="A169" s="39"/>
      <c r="B169" s="42" t="s">
        <v>327</v>
      </c>
      <c r="C169" s="40"/>
      <c r="D169" s="40"/>
      <c r="E169" s="40"/>
      <c r="F169" s="40"/>
      <c r="G169" s="40"/>
      <c r="H169" s="40"/>
      <c r="I169" s="40"/>
      <c r="J169" s="40"/>
      <c r="K169" s="41"/>
    </row>
    <row r="170" spans="1:14" ht="1.5" customHeight="1">
      <c r="A170" s="39"/>
      <c r="B170" s="44"/>
      <c r="C170" s="40"/>
      <c r="D170" s="40"/>
      <c r="E170" s="40"/>
      <c r="F170" s="40"/>
      <c r="G170" s="40"/>
      <c r="H170" s="40"/>
      <c r="I170" s="40"/>
      <c r="J170" s="40"/>
      <c r="K170" s="41"/>
    </row>
    <row r="171" spans="1:14" s="6" customFormat="1" ht="15" customHeight="1">
      <c r="A171" s="39"/>
      <c r="B171" s="586" t="s">
        <v>328</v>
      </c>
      <c r="C171" s="586"/>
      <c r="D171" s="586"/>
      <c r="E171" s="586"/>
      <c r="F171" s="586"/>
      <c r="G171" s="586"/>
      <c r="H171" s="586"/>
      <c r="I171" s="586"/>
      <c r="J171" s="586"/>
      <c r="K171" s="279"/>
    </row>
    <row r="172" spans="1:14" s="6" customFormat="1" ht="15" customHeight="1">
      <c r="A172" s="39"/>
      <c r="B172" s="586"/>
      <c r="C172" s="586"/>
      <c r="D172" s="586"/>
      <c r="E172" s="586"/>
      <c r="F172" s="586"/>
      <c r="G172" s="586"/>
      <c r="H172" s="586"/>
      <c r="I172" s="586"/>
      <c r="J172" s="586"/>
      <c r="K172" s="279"/>
    </row>
    <row r="173" spans="1:14" s="6" customFormat="1" ht="9.75" customHeight="1">
      <c r="A173" s="39"/>
      <c r="B173" s="361"/>
      <c r="C173" s="361"/>
      <c r="D173" s="361"/>
      <c r="E173" s="361"/>
      <c r="F173" s="361"/>
      <c r="G173" s="361"/>
      <c r="H173" s="361"/>
      <c r="I173" s="361"/>
      <c r="J173" s="361"/>
      <c r="K173" s="41"/>
    </row>
    <row r="174" spans="1:14" ht="21" customHeight="1">
      <c r="A174" s="12"/>
      <c r="B174" s="603" t="s">
        <v>185</v>
      </c>
      <c r="C174" s="604"/>
      <c r="D174" s="604"/>
      <c r="E174" s="604"/>
      <c r="F174" s="604"/>
      <c r="G174" s="604"/>
      <c r="H174" s="604"/>
      <c r="I174" s="605"/>
      <c r="J174" s="380" t="str">
        <f>$J$18</f>
        <v>（選択して下さい）</v>
      </c>
      <c r="K174" s="41"/>
      <c r="N174" s="47"/>
    </row>
    <row r="175" spans="1:14" s="6" customFormat="1" ht="6" customHeight="1">
      <c r="A175" s="39"/>
      <c r="B175" s="361"/>
      <c r="C175" s="361"/>
      <c r="D175" s="361"/>
      <c r="E175" s="361"/>
      <c r="F175" s="361"/>
      <c r="G175" s="361"/>
      <c r="H175" s="361"/>
      <c r="I175" s="361"/>
      <c r="J175" s="361"/>
      <c r="K175" s="41"/>
      <c r="N175" s="48"/>
    </row>
    <row r="176" spans="1:14" s="6" customFormat="1" ht="17.25" customHeight="1">
      <c r="A176" s="122" t="s">
        <v>110</v>
      </c>
      <c r="B176" s="49" t="s">
        <v>77</v>
      </c>
      <c r="C176" s="40"/>
      <c r="D176" s="361"/>
      <c r="E176" s="361"/>
      <c r="F176" s="361"/>
      <c r="G176" s="361"/>
      <c r="H176" s="361"/>
      <c r="I176" s="361"/>
      <c r="J176" s="361"/>
      <c r="K176" s="41"/>
      <c r="N176" s="50"/>
    </row>
    <row r="177" spans="1:19" s="6" customFormat="1" ht="14.65" customHeight="1">
      <c r="A177" s="39"/>
      <c r="B177" s="51"/>
      <c r="C177" s="52"/>
      <c r="D177" s="51"/>
      <c r="E177" s="51"/>
      <c r="F177" s="51"/>
      <c r="G177" s="51"/>
      <c r="H177" s="51"/>
      <c r="I177" s="51"/>
      <c r="J177" s="51"/>
      <c r="K177" s="41"/>
      <c r="N177" s="48"/>
    </row>
    <row r="178" spans="1:19" s="6" customFormat="1" ht="35.25" customHeight="1">
      <c r="A178" s="39"/>
      <c r="B178" s="51"/>
      <c r="C178" s="51"/>
      <c r="D178" s="51"/>
      <c r="E178" s="51"/>
      <c r="F178" s="51"/>
      <c r="G178" s="51"/>
      <c r="H178" s="51"/>
      <c r="I178" s="51"/>
      <c r="J178" s="51"/>
      <c r="K178" s="41"/>
      <c r="N178" s="48"/>
      <c r="O178" s="48"/>
      <c r="P178" s="48"/>
      <c r="Q178" s="48"/>
      <c r="R178" s="48"/>
      <c r="S178" s="48"/>
    </row>
    <row r="179" spans="1:19" s="6" customFormat="1" ht="16.5" customHeight="1">
      <c r="A179" s="39"/>
      <c r="B179" s="255" t="s">
        <v>165</v>
      </c>
      <c r="C179" s="54" t="s">
        <v>137</v>
      </c>
      <c r="D179" s="55"/>
      <c r="E179" s="51"/>
      <c r="F179" s="51"/>
      <c r="G179" s="256" t="s">
        <v>172</v>
      </c>
      <c r="H179" s="318"/>
      <c r="I179" s="56" t="s">
        <v>51</v>
      </c>
      <c r="J179" s="564" t="s">
        <v>29</v>
      </c>
      <c r="K179" s="565"/>
      <c r="N179" s="48"/>
      <c r="O179" s="48"/>
      <c r="P179" s="48"/>
      <c r="Q179" s="48"/>
      <c r="R179" s="48"/>
      <c r="S179" s="48"/>
    </row>
    <row r="180" spans="1:19" s="6" customFormat="1" ht="16.5" customHeight="1">
      <c r="A180" s="39"/>
      <c r="B180" s="255" t="s">
        <v>166</v>
      </c>
      <c r="C180" s="54" t="s">
        <v>136</v>
      </c>
      <c r="D180" s="57"/>
      <c r="E180" s="54"/>
      <c r="F180" s="57"/>
      <c r="G180" s="256" t="s">
        <v>173</v>
      </c>
      <c r="H180" s="319"/>
      <c r="I180" s="56" t="s">
        <v>78</v>
      </c>
      <c r="J180" s="564" t="s">
        <v>39</v>
      </c>
      <c r="K180" s="565"/>
      <c r="N180" s="1"/>
      <c r="O180" s="58"/>
      <c r="P180" s="59"/>
      <c r="Q180" s="59"/>
      <c r="R180" s="60"/>
      <c r="S180" s="61"/>
    </row>
    <row r="181" spans="1:19" s="6" customFormat="1" ht="16.5" customHeight="1">
      <c r="A181" s="39"/>
      <c r="B181" s="255" t="s">
        <v>167</v>
      </c>
      <c r="C181" s="54" t="s">
        <v>79</v>
      </c>
      <c r="D181" s="57"/>
      <c r="E181" s="54"/>
      <c r="F181" s="57"/>
      <c r="G181" s="256" t="s">
        <v>174</v>
      </c>
      <c r="H181" s="320"/>
      <c r="I181" s="239" t="s">
        <v>80</v>
      </c>
      <c r="J181" s="564" t="s">
        <v>52</v>
      </c>
      <c r="K181" s="565"/>
      <c r="N181" s="8"/>
      <c r="O181" s="62"/>
      <c r="P181" s="59"/>
      <c r="Q181" s="59"/>
      <c r="R181" s="59"/>
      <c r="S181" s="61"/>
    </row>
    <row r="182" spans="1:19" s="6" customFormat="1" ht="16.5" customHeight="1">
      <c r="A182" s="39"/>
      <c r="B182" s="255" t="s">
        <v>168</v>
      </c>
      <c r="C182" s="54" t="s">
        <v>81</v>
      </c>
      <c r="D182" s="57"/>
      <c r="E182" s="54"/>
      <c r="F182" s="57"/>
      <c r="G182" s="256" t="s">
        <v>175</v>
      </c>
      <c r="H182" s="321"/>
      <c r="I182" s="56" t="s">
        <v>53</v>
      </c>
      <c r="J182" s="564" t="s">
        <v>34</v>
      </c>
      <c r="K182" s="565"/>
      <c r="N182" s="8"/>
      <c r="O182" s="58"/>
      <c r="P182" s="59"/>
      <c r="Q182" s="59"/>
      <c r="R182" s="59"/>
      <c r="S182" s="59"/>
    </row>
    <row r="183" spans="1:19" s="6" customFormat="1" ht="16.5" customHeight="1">
      <c r="A183" s="39"/>
      <c r="B183" s="255" t="s">
        <v>169</v>
      </c>
      <c r="C183" s="54" t="s">
        <v>82</v>
      </c>
      <c r="D183" s="57"/>
      <c r="E183" s="54"/>
      <c r="F183" s="57"/>
      <c r="G183" s="256" t="s">
        <v>176</v>
      </c>
      <c r="H183" s="322"/>
      <c r="I183" s="56" t="s">
        <v>54</v>
      </c>
      <c r="J183" s="564" t="s">
        <v>29</v>
      </c>
      <c r="K183" s="565"/>
      <c r="N183" s="8"/>
      <c r="O183" s="58"/>
      <c r="P183" s="59"/>
      <c r="Q183" s="59"/>
      <c r="R183" s="59"/>
      <c r="S183" s="59"/>
    </row>
    <row r="184" spans="1:19" s="6" customFormat="1" ht="16.5" customHeight="1">
      <c r="A184" s="39"/>
      <c r="B184" s="255" t="s">
        <v>170</v>
      </c>
      <c r="C184" s="54" t="s">
        <v>83</v>
      </c>
      <c r="D184" s="57"/>
      <c r="E184" s="54"/>
      <c r="F184" s="57"/>
      <c r="G184" s="256" t="s">
        <v>177</v>
      </c>
      <c r="H184" s="322"/>
      <c r="I184" s="56" t="s">
        <v>54</v>
      </c>
      <c r="J184" s="564" t="s">
        <v>29</v>
      </c>
      <c r="K184" s="565"/>
      <c r="N184" s="8"/>
      <c r="O184" s="63"/>
      <c r="P184" s="59"/>
      <c r="Q184" s="59"/>
      <c r="R184" s="59"/>
      <c r="S184" s="59"/>
    </row>
    <row r="185" spans="1:19" s="6" customFormat="1" ht="16.5" customHeight="1">
      <c r="A185" s="39"/>
      <c r="B185" s="255" t="s">
        <v>171</v>
      </c>
      <c r="C185" s="54" t="s">
        <v>295</v>
      </c>
      <c r="D185" s="57"/>
      <c r="E185" s="54"/>
      <c r="F185" s="57"/>
      <c r="G185" s="256" t="s">
        <v>178</v>
      </c>
      <c r="H185" s="323" t="str">
        <f>IF(COUNTBLANK(H179:H184)=0,IF(H187="乾　式","0",10^(7.203-1735.74/(H182+234))),"")</f>
        <v/>
      </c>
      <c r="I185" s="56" t="s">
        <v>54</v>
      </c>
      <c r="J185" s="564" t="s">
        <v>29</v>
      </c>
      <c r="K185" s="565"/>
      <c r="O185" s="63"/>
      <c r="P185" s="59"/>
      <c r="Q185" s="59"/>
      <c r="R185" s="59"/>
      <c r="S185" s="59"/>
    </row>
    <row r="186" spans="1:19" s="6" customFormat="1" ht="3.75" customHeight="1">
      <c r="A186" s="39"/>
      <c r="B186" s="361"/>
      <c r="C186" s="361"/>
      <c r="D186" s="361"/>
      <c r="E186" s="361"/>
      <c r="F186" s="361"/>
      <c r="G186" s="361"/>
      <c r="H186" s="361"/>
      <c r="I186" s="361"/>
      <c r="J186" s="361"/>
      <c r="K186" s="41"/>
      <c r="O186" s="48"/>
      <c r="P186" s="48"/>
      <c r="Q186" s="48"/>
      <c r="R186" s="48"/>
      <c r="S186" s="48"/>
    </row>
    <row r="187" spans="1:19" s="6" customFormat="1" ht="16.5" customHeight="1">
      <c r="A187" s="39"/>
      <c r="B187" s="365" t="s">
        <v>367</v>
      </c>
      <c r="C187" s="40"/>
      <c r="D187" s="40"/>
      <c r="E187" s="40"/>
      <c r="F187" s="64"/>
      <c r="G187" s="51"/>
      <c r="H187" s="325"/>
      <c r="I187" s="56"/>
      <c r="J187" s="51"/>
      <c r="K187" s="41"/>
      <c r="N187" s="31"/>
      <c r="O187" s="48"/>
      <c r="P187" s="48"/>
      <c r="Q187" s="48"/>
      <c r="R187" s="48"/>
      <c r="S187" s="48"/>
    </row>
    <row r="188" spans="1:19" s="6" customFormat="1" ht="16.5" customHeight="1">
      <c r="A188" s="39"/>
      <c r="B188" s="607" t="s">
        <v>186</v>
      </c>
      <c r="C188" s="608"/>
      <c r="D188" s="608"/>
      <c r="E188" s="608"/>
      <c r="F188" s="608"/>
      <c r="G188" s="608"/>
      <c r="H188" s="51"/>
      <c r="I188" s="51"/>
      <c r="J188" s="51"/>
      <c r="K188" s="41"/>
      <c r="N188" s="31"/>
      <c r="O188" s="48"/>
      <c r="P188" s="48"/>
      <c r="Q188" s="48"/>
      <c r="R188" s="48"/>
      <c r="S188" s="48"/>
    </row>
    <row r="189" spans="1:19" s="6" customFormat="1" ht="16.5" customHeight="1">
      <c r="A189" s="39"/>
      <c r="B189" s="371" t="s">
        <v>187</v>
      </c>
      <c r="C189" s="55"/>
      <c r="D189" s="55"/>
      <c r="E189" s="55"/>
      <c r="F189" s="55"/>
      <c r="G189" s="55"/>
      <c r="H189" s="55"/>
      <c r="I189" s="55"/>
      <c r="J189" s="51"/>
      <c r="K189" s="41"/>
      <c r="O189" s="48"/>
      <c r="P189" s="48"/>
      <c r="Q189" s="48"/>
      <c r="R189" s="48"/>
      <c r="S189" s="48"/>
    </row>
    <row r="190" spans="1:19" s="6" customFormat="1" ht="16.5" customHeight="1">
      <c r="A190" s="39"/>
      <c r="B190" s="51"/>
      <c r="C190" s="40"/>
      <c r="D190" s="65"/>
      <c r="E190" s="66"/>
      <c r="F190" s="64"/>
      <c r="G190" s="51"/>
      <c r="H190" s="67"/>
      <c r="I190" s="56"/>
      <c r="J190" s="51"/>
      <c r="K190" s="41"/>
    </row>
    <row r="191" spans="1:19" s="6" customFormat="1" ht="16.5" customHeight="1">
      <c r="A191" s="39"/>
      <c r="B191" s="51"/>
      <c r="C191" s="40"/>
      <c r="D191" s="65"/>
      <c r="E191" s="66"/>
      <c r="F191" s="64"/>
      <c r="G191" s="51"/>
      <c r="H191" s="67"/>
      <c r="I191" s="56"/>
      <c r="J191" s="51"/>
      <c r="K191" s="41"/>
    </row>
    <row r="192" spans="1:19" s="6" customFormat="1" ht="26.25" customHeight="1">
      <c r="A192" s="39"/>
      <c r="B192" s="255" t="s">
        <v>182</v>
      </c>
      <c r="C192" s="54" t="s">
        <v>329</v>
      </c>
      <c r="D192" s="53"/>
      <c r="E192" s="54"/>
      <c r="F192" s="53"/>
      <c r="G192" s="253" t="s">
        <v>160</v>
      </c>
      <c r="H192" s="324" t="str">
        <f>IF(COUNTBLANK(H179:H184)=0,(H180*H181*(H183+H184-H185)*273/3600/101.3/(273+H182)/(H179/3600)),"")</f>
        <v/>
      </c>
      <c r="I192" s="69" t="s">
        <v>20</v>
      </c>
      <c r="J192" s="564" t="s">
        <v>39</v>
      </c>
      <c r="K192" s="565"/>
    </row>
    <row r="193" spans="1:11" s="6" customFormat="1" ht="7.5" customHeight="1">
      <c r="A193" s="39"/>
      <c r="B193" s="258"/>
      <c r="C193" s="40"/>
      <c r="D193" s="40"/>
      <c r="E193" s="40"/>
      <c r="F193" s="40"/>
      <c r="G193" s="257"/>
      <c r="H193" s="72"/>
      <c r="I193" s="73"/>
      <c r="J193" s="73"/>
      <c r="K193" s="74"/>
    </row>
    <row r="194" spans="1:11" ht="27.75" customHeight="1">
      <c r="A194" s="39"/>
      <c r="B194" s="253" t="s">
        <v>158</v>
      </c>
      <c r="C194" s="40" t="s">
        <v>330</v>
      </c>
      <c r="D194" s="40"/>
      <c r="E194" s="40"/>
      <c r="F194" s="371"/>
      <c r="G194" s="253" t="s">
        <v>381</v>
      </c>
      <c r="H194" s="381">
        <f>'表紙 '!H13</f>
        <v>0</v>
      </c>
      <c r="I194" s="69" t="s">
        <v>20</v>
      </c>
      <c r="J194" s="564" t="s">
        <v>39</v>
      </c>
      <c r="K194" s="565"/>
    </row>
    <row r="195" spans="1:11" ht="17.25" customHeight="1">
      <c r="A195" s="39"/>
      <c r="B195" s="259"/>
      <c r="C195" s="40"/>
      <c r="D195" s="40"/>
      <c r="E195" s="40"/>
      <c r="F195" s="371"/>
      <c r="G195" s="253"/>
      <c r="H195" s="82"/>
      <c r="I195" s="69"/>
      <c r="J195" s="83"/>
      <c r="K195" s="75"/>
    </row>
    <row r="196" spans="1:11" ht="36" customHeight="1" thickBot="1">
      <c r="A196" s="84"/>
      <c r="B196" s="260"/>
      <c r="C196" s="52"/>
      <c r="D196" s="85"/>
      <c r="E196" s="85"/>
      <c r="F196" s="52"/>
      <c r="G196" s="253"/>
      <c r="H196" s="86"/>
      <c r="I196" s="85"/>
      <c r="J196" s="85"/>
      <c r="K196" s="43"/>
    </row>
    <row r="197" spans="1:11" ht="27" customHeight="1" thickBot="1">
      <c r="A197" s="84"/>
      <c r="B197" s="254" t="s">
        <v>159</v>
      </c>
      <c r="C197" s="567" t="s">
        <v>331</v>
      </c>
      <c r="D197" s="567"/>
      <c r="E197" s="567"/>
      <c r="F197" s="567"/>
      <c r="G197" s="253" t="s">
        <v>162</v>
      </c>
      <c r="H197" s="326" t="str">
        <f>IF(H194=0,"",IF($J$18="①",(H192/H194)*100-100,""))</f>
        <v/>
      </c>
      <c r="I197" s="365" t="s">
        <v>37</v>
      </c>
      <c r="J197" s="365"/>
      <c r="K197" s="74"/>
    </row>
    <row r="198" spans="1:11" ht="9.75" customHeight="1">
      <c r="A198" s="84"/>
      <c r="B198" s="52"/>
      <c r="C198" s="79"/>
      <c r="D198" s="79"/>
      <c r="E198" s="79"/>
      <c r="F198" s="79"/>
      <c r="G198" s="65"/>
      <c r="H198" s="87"/>
      <c r="I198" s="87"/>
      <c r="J198" s="365"/>
      <c r="K198" s="88"/>
    </row>
    <row r="199" spans="1:11">
      <c r="A199" s="84"/>
      <c r="B199" s="569" t="s">
        <v>306</v>
      </c>
      <c r="C199" s="569"/>
      <c r="D199" s="569"/>
      <c r="E199" s="89">
        <v>10</v>
      </c>
      <c r="F199" s="90">
        <v>-10</v>
      </c>
      <c r="G199" s="52"/>
      <c r="H199" s="65"/>
      <c r="I199" s="86"/>
      <c r="J199" s="85"/>
      <c r="K199" s="41"/>
    </row>
    <row r="200" spans="1:11">
      <c r="A200" s="45" t="s">
        <v>86</v>
      </c>
      <c r="B200" s="365"/>
      <c r="C200" s="85"/>
      <c r="D200" s="103"/>
      <c r="E200" s="103"/>
      <c r="F200" s="90" t="s">
        <v>114</v>
      </c>
      <c r="G200" s="85"/>
      <c r="H200" s="65"/>
      <c r="I200" s="86"/>
      <c r="J200" s="85"/>
      <c r="K200" s="41"/>
    </row>
    <row r="201" spans="1:11">
      <c r="A201" s="84"/>
      <c r="B201" s="52"/>
      <c r="C201" s="85"/>
      <c r="D201" s="85"/>
      <c r="E201" s="85"/>
      <c r="F201" s="85"/>
      <c r="G201" s="85"/>
      <c r="H201" s="85"/>
      <c r="I201" s="85"/>
      <c r="J201" s="40"/>
      <c r="K201" s="41"/>
    </row>
    <row r="202" spans="1:11">
      <c r="A202" s="84"/>
      <c r="B202" s="40"/>
      <c r="C202" s="85"/>
      <c r="D202" s="85"/>
      <c r="E202" s="85"/>
      <c r="F202" s="85"/>
      <c r="G202" s="85"/>
      <c r="H202" s="85"/>
      <c r="I202" s="85"/>
      <c r="J202" s="40"/>
      <c r="K202" s="41"/>
    </row>
    <row r="203" spans="1:11">
      <c r="A203" s="84"/>
      <c r="B203" s="40"/>
      <c r="C203" s="85"/>
      <c r="D203" s="85"/>
      <c r="E203" s="85"/>
      <c r="F203" s="85"/>
      <c r="G203" s="85"/>
      <c r="H203" s="85"/>
      <c r="I203" s="85"/>
      <c r="J203" s="40"/>
      <c r="K203" s="41"/>
    </row>
    <row r="204" spans="1:11">
      <c r="A204" s="84"/>
      <c r="B204" s="40"/>
      <c r="C204" s="85"/>
      <c r="D204" s="85"/>
      <c r="E204" s="85"/>
      <c r="F204" s="85"/>
      <c r="G204" s="85"/>
      <c r="H204" s="85"/>
      <c r="I204" s="85"/>
      <c r="J204" s="40"/>
      <c r="K204" s="41"/>
    </row>
    <row r="205" spans="1:11">
      <c r="A205" s="84"/>
      <c r="B205" s="365"/>
      <c r="C205" s="85"/>
      <c r="D205" s="85"/>
      <c r="E205" s="85"/>
      <c r="F205" s="85"/>
      <c r="G205" s="85"/>
      <c r="H205" s="85"/>
      <c r="I205" s="85"/>
      <c r="J205" s="40"/>
      <c r="K205" s="41"/>
    </row>
    <row r="206" spans="1:11">
      <c r="A206" s="84"/>
      <c r="B206" s="40"/>
      <c r="C206" s="85"/>
      <c r="D206" s="85"/>
      <c r="E206" s="85"/>
      <c r="F206" s="85"/>
      <c r="G206" s="85"/>
      <c r="H206" s="85"/>
      <c r="I206" s="85"/>
      <c r="J206" s="40"/>
      <c r="K206" s="41"/>
    </row>
    <row r="207" spans="1:11" ht="13.5" customHeight="1">
      <c r="A207" s="84"/>
      <c r="B207" s="365"/>
      <c r="C207" s="52"/>
      <c r="D207" s="40"/>
      <c r="E207" s="40"/>
      <c r="F207" s="365"/>
      <c r="G207" s="85"/>
      <c r="H207" s="85"/>
      <c r="I207" s="85"/>
      <c r="J207" s="40"/>
      <c r="K207" s="41"/>
    </row>
    <row r="208" spans="1:11">
      <c r="A208" s="84"/>
      <c r="B208" s="40"/>
      <c r="C208" s="85"/>
      <c r="D208" s="85"/>
      <c r="E208" s="85"/>
      <c r="F208" s="85"/>
      <c r="G208" s="85"/>
      <c r="H208" s="85"/>
      <c r="I208" s="85"/>
      <c r="J208" s="40"/>
      <c r="K208" s="41"/>
    </row>
    <row r="209" spans="1:11">
      <c r="A209" s="84"/>
      <c r="B209" s="40"/>
      <c r="C209" s="40"/>
      <c r="D209" s="40"/>
      <c r="E209" s="40"/>
      <c r="F209" s="40"/>
      <c r="G209" s="40"/>
      <c r="H209" s="40"/>
      <c r="I209" s="40"/>
      <c r="J209" s="40"/>
      <c r="K209" s="41"/>
    </row>
    <row r="210" spans="1:11" ht="14.25" thickBot="1">
      <c r="A210" s="91"/>
      <c r="B210" s="92"/>
      <c r="C210" s="92"/>
      <c r="D210" s="92"/>
      <c r="E210" s="93"/>
      <c r="F210" s="94"/>
      <c r="G210" s="95"/>
      <c r="H210" s="96"/>
      <c r="I210" s="97"/>
      <c r="J210" s="98"/>
      <c r="K210" s="99"/>
    </row>
    <row r="211" spans="1:11" ht="14.25" customHeight="1" thickBo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</row>
    <row r="212" spans="1:11" ht="18.75" customHeight="1" thickBot="1">
      <c r="A212" s="613" t="s">
        <v>84</v>
      </c>
      <c r="B212" s="614"/>
      <c r="C212" s="614"/>
      <c r="D212" s="614"/>
      <c r="E212" s="614"/>
      <c r="F212" s="614"/>
      <c r="G212" s="614"/>
      <c r="H212" s="614"/>
      <c r="I212" s="614"/>
      <c r="J212" s="614"/>
      <c r="K212" s="615"/>
    </row>
    <row r="213" spans="1:11" ht="27.75" customHeight="1" thickTop="1">
      <c r="A213" s="582" t="s">
        <v>238</v>
      </c>
      <c r="B213" s="583"/>
      <c r="C213" s="584" t="str">
        <f>'表紙 '!B3&amp;"  （１．定格エネルギー消費量）"</f>
        <v>テーブルレンジ、　ローレンジ、　卓上レンジ、　中華レンジ　（選択してください）  （１．定格エネルギー消費量）</v>
      </c>
      <c r="D213" s="584"/>
      <c r="E213" s="584"/>
      <c r="F213" s="584"/>
      <c r="G213" s="584"/>
      <c r="H213" s="584"/>
      <c r="I213" s="585"/>
      <c r="J213" s="611" t="str">
        <f>$J$53</f>
        <v>ガス種：</v>
      </c>
      <c r="K213" s="612"/>
    </row>
    <row r="214" spans="1:11" ht="18" customHeight="1" thickBot="1">
      <c r="A214" s="573" t="s">
        <v>76</v>
      </c>
      <c r="B214" s="574"/>
      <c r="C214" s="601" t="str">
        <f>+$C$54</f>
        <v/>
      </c>
      <c r="D214" s="601"/>
      <c r="E214" s="601"/>
      <c r="F214" s="602"/>
      <c r="G214" s="287" t="s">
        <v>2</v>
      </c>
      <c r="H214" s="591" t="str">
        <f>+$H$54</f>
        <v/>
      </c>
      <c r="I214" s="592"/>
      <c r="J214" s="592"/>
      <c r="K214" s="593"/>
    </row>
    <row r="215" spans="1:11" ht="18" customHeight="1" thickBot="1">
      <c r="A215" s="575" t="s">
        <v>26</v>
      </c>
      <c r="B215" s="576"/>
      <c r="C215" s="577"/>
      <c r="D215" s="578"/>
      <c r="E215" s="579"/>
      <c r="F215" s="285" t="s">
        <v>21</v>
      </c>
      <c r="G215" s="288"/>
      <c r="H215" s="285" t="s">
        <v>17</v>
      </c>
      <c r="I215" s="288"/>
      <c r="J215" s="285" t="s">
        <v>18</v>
      </c>
      <c r="K215" s="286"/>
    </row>
    <row r="216" spans="1:11" ht="7.5" customHeight="1">
      <c r="A216" s="39"/>
      <c r="B216" s="40"/>
      <c r="C216" s="40"/>
      <c r="D216" s="40"/>
      <c r="E216" s="40"/>
      <c r="F216" s="40"/>
      <c r="G216" s="40"/>
      <c r="H216" s="40"/>
      <c r="I216" s="40"/>
      <c r="J216" s="40"/>
      <c r="K216" s="41"/>
    </row>
    <row r="217" spans="1:11" s="6" customFormat="1" ht="15.75" customHeight="1">
      <c r="A217" s="39"/>
      <c r="B217" s="567" t="s">
        <v>104</v>
      </c>
      <c r="C217" s="567"/>
      <c r="D217" s="567"/>
      <c r="E217" s="567"/>
      <c r="F217" s="567"/>
      <c r="G217" s="567"/>
      <c r="H217" s="567"/>
      <c r="I217" s="567"/>
      <c r="J217" s="567"/>
      <c r="K217" s="41"/>
    </row>
    <row r="218" spans="1:11" s="6" customFormat="1" ht="15.75" customHeight="1">
      <c r="A218" s="45"/>
      <c r="B218" s="567"/>
      <c r="C218" s="567"/>
      <c r="D218" s="567"/>
      <c r="E218" s="567"/>
      <c r="F218" s="567"/>
      <c r="G218" s="567"/>
      <c r="H218" s="567"/>
      <c r="I218" s="567"/>
      <c r="J218" s="567"/>
      <c r="K218" s="41"/>
    </row>
    <row r="219" spans="1:11" ht="19.5" customHeight="1">
      <c r="A219" s="39"/>
      <c r="B219" s="42" t="s">
        <v>74</v>
      </c>
      <c r="C219" s="40"/>
      <c r="D219" s="40"/>
      <c r="E219" s="40"/>
      <c r="F219" s="40"/>
      <c r="G219" s="40"/>
      <c r="H219" s="40"/>
      <c r="I219" s="40"/>
      <c r="J219" s="40"/>
      <c r="K219" s="43"/>
    </row>
    <row r="220" spans="1:11" ht="16.5" customHeight="1">
      <c r="A220" s="39"/>
      <c r="B220" s="567" t="s">
        <v>235</v>
      </c>
      <c r="C220" s="567"/>
      <c r="D220" s="567"/>
      <c r="E220" s="567"/>
      <c r="F220" s="567"/>
      <c r="G220" s="567"/>
      <c r="H220" s="567"/>
      <c r="I220" s="567"/>
      <c r="J220" s="567"/>
      <c r="K220" s="41"/>
    </row>
    <row r="221" spans="1:11" ht="16.5" customHeight="1">
      <c r="A221" s="45"/>
      <c r="B221" s="567"/>
      <c r="C221" s="567"/>
      <c r="D221" s="567"/>
      <c r="E221" s="567"/>
      <c r="F221" s="567"/>
      <c r="G221" s="567"/>
      <c r="H221" s="567"/>
      <c r="I221" s="567"/>
      <c r="J221" s="567"/>
      <c r="K221" s="41"/>
    </row>
    <row r="222" spans="1:11" ht="5.25" customHeight="1">
      <c r="A222" s="39"/>
      <c r="B222" s="371"/>
      <c r="C222" s="371"/>
      <c r="D222" s="371"/>
      <c r="E222" s="371"/>
      <c r="F222" s="371"/>
      <c r="G222" s="371"/>
      <c r="H222" s="371"/>
      <c r="I222" s="371"/>
      <c r="J222" s="371"/>
      <c r="K222" s="41"/>
    </row>
    <row r="223" spans="1:11">
      <c r="A223" s="39"/>
      <c r="B223" s="42" t="s">
        <v>55</v>
      </c>
      <c r="C223" s="40"/>
      <c r="D223" s="40"/>
      <c r="E223" s="40"/>
      <c r="F223" s="40"/>
      <c r="G223" s="40"/>
      <c r="H223" s="40"/>
      <c r="I223" s="40"/>
      <c r="J223" s="40"/>
      <c r="K223" s="41"/>
    </row>
    <row r="224" spans="1:11" ht="4.5" customHeight="1">
      <c r="A224" s="39"/>
      <c r="B224" s="44"/>
      <c r="C224" s="40"/>
      <c r="D224" s="40"/>
      <c r="E224" s="40"/>
      <c r="F224" s="40"/>
      <c r="G224" s="40"/>
      <c r="H224" s="40"/>
      <c r="I224" s="40"/>
      <c r="J224" s="40"/>
      <c r="K224" s="41"/>
    </row>
    <row r="225" spans="1:16" ht="16.5" customHeight="1">
      <c r="A225" s="39"/>
      <c r="B225" s="568" t="s">
        <v>305</v>
      </c>
      <c r="C225" s="568"/>
      <c r="D225" s="568"/>
      <c r="E225" s="568"/>
      <c r="F225" s="568"/>
      <c r="G225" s="568"/>
      <c r="H225" s="568"/>
      <c r="I225" s="568"/>
      <c r="J225" s="568"/>
      <c r="K225" s="41"/>
      <c r="N225" s="277" t="s">
        <v>304</v>
      </c>
      <c r="O225" s="609" t="s">
        <v>303</v>
      </c>
      <c r="P225" s="610"/>
    </row>
    <row r="226" spans="1:16" ht="16.5" customHeight="1">
      <c r="A226" s="39"/>
      <c r="B226" s="568"/>
      <c r="C226" s="568"/>
      <c r="D226" s="568"/>
      <c r="E226" s="568"/>
      <c r="F226" s="568"/>
      <c r="G226" s="568"/>
      <c r="H226" s="568"/>
      <c r="I226" s="568"/>
      <c r="J226" s="568"/>
      <c r="K226" s="41"/>
      <c r="N226" s="277" t="s">
        <v>298</v>
      </c>
      <c r="O226" s="277">
        <v>25</v>
      </c>
      <c r="P226" s="277"/>
    </row>
    <row r="227" spans="1:16" ht="16.5" customHeight="1">
      <c r="A227" s="39"/>
      <c r="B227" s="568"/>
      <c r="C227" s="568"/>
      <c r="D227" s="568"/>
      <c r="E227" s="568"/>
      <c r="F227" s="568"/>
      <c r="G227" s="568"/>
      <c r="H227" s="568"/>
      <c r="I227" s="568"/>
      <c r="J227" s="568"/>
      <c r="K227" s="41"/>
      <c r="N227" s="277" t="s">
        <v>299</v>
      </c>
      <c r="O227" s="277">
        <v>25</v>
      </c>
      <c r="P227" s="277">
        <v>-25</v>
      </c>
    </row>
    <row r="228" spans="1:16" ht="16.5" customHeight="1">
      <c r="A228" s="39"/>
      <c r="B228" s="568"/>
      <c r="C228" s="568"/>
      <c r="D228" s="568"/>
      <c r="E228" s="568"/>
      <c r="F228" s="568"/>
      <c r="G228" s="568"/>
      <c r="H228" s="568"/>
      <c r="I228" s="568"/>
      <c r="J228" s="568"/>
      <c r="K228" s="41"/>
      <c r="N228" s="277" t="s">
        <v>300</v>
      </c>
      <c r="O228" s="277">
        <v>20</v>
      </c>
      <c r="P228" s="277">
        <v>-20</v>
      </c>
    </row>
    <row r="229" spans="1:16" s="6" customFormat="1" ht="13.5" customHeight="1">
      <c r="A229" s="39"/>
      <c r="B229" s="40"/>
      <c r="C229" s="118"/>
      <c r="D229" s="119"/>
      <c r="E229" s="118"/>
      <c r="F229" s="120"/>
      <c r="G229" s="121"/>
      <c r="H229" s="40"/>
      <c r="I229" s="40"/>
      <c r="J229" s="40"/>
      <c r="K229" s="41"/>
      <c r="N229" s="277" t="s">
        <v>301</v>
      </c>
      <c r="O229" s="277">
        <v>15</v>
      </c>
      <c r="P229" s="277">
        <v>-25</v>
      </c>
    </row>
    <row r="230" spans="1:16" s="6" customFormat="1" ht="15" customHeight="1">
      <c r="A230" s="39"/>
      <c r="B230" s="42" t="s">
        <v>332</v>
      </c>
      <c r="C230" s="40"/>
      <c r="D230" s="40"/>
      <c r="E230" s="40"/>
      <c r="F230" s="40"/>
      <c r="G230" s="40"/>
      <c r="H230" s="40"/>
      <c r="I230" s="40"/>
      <c r="J230" s="40"/>
      <c r="K230" s="43"/>
      <c r="N230" s="277" t="s">
        <v>302</v>
      </c>
      <c r="O230" s="277">
        <v>10</v>
      </c>
      <c r="P230" s="277">
        <v>-10</v>
      </c>
    </row>
    <row r="231" spans="1:16" ht="6.75" customHeight="1">
      <c r="A231" s="39"/>
      <c r="B231" s="76"/>
      <c r="C231" s="76"/>
      <c r="D231" s="76"/>
      <c r="E231" s="76"/>
      <c r="F231" s="76"/>
      <c r="G231" s="76"/>
      <c r="H231" s="76"/>
      <c r="I231" s="76"/>
      <c r="J231" s="76"/>
      <c r="K231" s="41"/>
    </row>
    <row r="232" spans="1:16">
      <c r="A232" s="39"/>
      <c r="B232" s="51"/>
      <c r="C232" s="51"/>
      <c r="D232" s="51"/>
      <c r="E232" s="51"/>
      <c r="F232" s="51"/>
      <c r="G232" s="51"/>
      <c r="H232" s="51"/>
      <c r="I232" s="51"/>
      <c r="J232" s="51"/>
      <c r="K232" s="41"/>
    </row>
    <row r="233" spans="1:16" ht="8.25" customHeight="1">
      <c r="A233" s="39"/>
      <c r="B233" s="40"/>
      <c r="C233" s="40"/>
      <c r="D233" s="40"/>
      <c r="E233" s="40"/>
      <c r="F233" s="40"/>
      <c r="G233" s="40"/>
      <c r="H233" s="85"/>
      <c r="I233" s="40"/>
      <c r="J233" s="40"/>
      <c r="K233" s="43"/>
    </row>
    <row r="234" spans="1:16" ht="5.25" customHeight="1">
      <c r="A234" s="39"/>
      <c r="B234" s="70"/>
      <c r="C234" s="40"/>
      <c r="D234" s="40"/>
      <c r="E234" s="40"/>
      <c r="F234" s="40"/>
      <c r="G234" s="71"/>
      <c r="H234" s="14"/>
      <c r="I234" s="73"/>
      <c r="J234" s="564"/>
      <c r="K234" s="565"/>
    </row>
    <row r="235" spans="1:16" ht="16.5" customHeight="1">
      <c r="A235" s="39"/>
      <c r="B235" s="263" t="s">
        <v>188</v>
      </c>
      <c r="C235" s="40" t="s">
        <v>333</v>
      </c>
      <c r="D235" s="40"/>
      <c r="E235" s="40"/>
      <c r="F235" s="40"/>
      <c r="G235" s="253" t="s">
        <v>197</v>
      </c>
      <c r="H235" s="328"/>
      <c r="I235" s="69" t="s">
        <v>20</v>
      </c>
      <c r="J235" s="564" t="s">
        <v>39</v>
      </c>
      <c r="K235" s="565"/>
      <c r="N235" s="164"/>
    </row>
    <row r="236" spans="1:16" ht="3" customHeight="1">
      <c r="A236" s="39"/>
      <c r="B236" s="264"/>
      <c r="C236" s="40"/>
      <c r="D236" s="40"/>
      <c r="E236" s="40"/>
      <c r="F236" s="40"/>
      <c r="G236" s="257"/>
      <c r="H236" s="14"/>
      <c r="I236" s="73"/>
      <c r="J236" s="564"/>
      <c r="K236" s="565"/>
    </row>
    <row r="237" spans="1:16" ht="22.5" customHeight="1">
      <c r="A237" s="39"/>
      <c r="B237" s="263" t="s">
        <v>196</v>
      </c>
      <c r="C237" s="40" t="s">
        <v>334</v>
      </c>
      <c r="D237" s="40"/>
      <c r="E237" s="40"/>
      <c r="F237" s="371"/>
      <c r="G237" s="253" t="s">
        <v>382</v>
      </c>
      <c r="H237" s="329"/>
      <c r="I237" s="69" t="s">
        <v>20</v>
      </c>
      <c r="J237" s="564" t="s">
        <v>39</v>
      </c>
      <c r="K237" s="565"/>
    </row>
    <row r="238" spans="1:16" ht="3" customHeight="1" thickBot="1">
      <c r="A238" s="84"/>
      <c r="B238" s="253"/>
      <c r="C238" s="40"/>
      <c r="D238" s="85"/>
      <c r="E238" s="85"/>
      <c r="F238" s="52"/>
      <c r="G238" s="253"/>
      <c r="H238" s="19"/>
      <c r="I238" s="85"/>
      <c r="J238" s="85"/>
      <c r="K238" s="43"/>
    </row>
    <row r="239" spans="1:16" ht="16.5" customHeight="1" thickBot="1">
      <c r="A239" s="84"/>
      <c r="B239" s="263" t="s">
        <v>189</v>
      </c>
      <c r="C239" s="40" t="s">
        <v>335</v>
      </c>
      <c r="D239" s="79"/>
      <c r="E239" s="79"/>
      <c r="F239" s="79"/>
      <c r="G239" s="253" t="s">
        <v>162</v>
      </c>
      <c r="H239" s="330" t="str">
        <f>IF(OR(H237="",H235=""),"",(H235/H237)*100-100)</f>
        <v/>
      </c>
      <c r="I239" s="365" t="s">
        <v>37</v>
      </c>
      <c r="J239" s="365"/>
      <c r="K239" s="74"/>
    </row>
    <row r="240" spans="1:16" ht="3" customHeight="1">
      <c r="A240" s="84"/>
      <c r="B240" s="79"/>
      <c r="C240" s="79"/>
      <c r="D240" s="79"/>
      <c r="E240" s="79"/>
      <c r="F240" s="79"/>
      <c r="G240" s="65"/>
      <c r="H240" s="87"/>
      <c r="I240" s="87"/>
      <c r="J240" s="365"/>
      <c r="K240" s="88"/>
    </row>
    <row r="241" spans="1:11">
      <c r="A241" s="84"/>
      <c r="B241" s="566" t="s">
        <v>85</v>
      </c>
      <c r="C241" s="566"/>
      <c r="D241" s="566"/>
      <c r="E241" s="89">
        <f>IF(H237&lt;=0.01,25,IF(H237&lt;=0.03,25,IF(H237&lt;=0.1,20,IF(H237&lt;=1,15,IF(H237&gt;1,10)))))</f>
        <v>25</v>
      </c>
      <c r="F241" s="90">
        <f>IF(H237&lt;=0.01,-25,IF(H237&lt;=0.03,-25,IF(H237&lt;=0.1,-20,IF(H237&lt;=1,-15,IF(H237&gt;1,-10)))))</f>
        <v>-25</v>
      </c>
      <c r="G241" s="52"/>
      <c r="H241" s="65"/>
      <c r="I241" s="86"/>
      <c r="J241" s="101"/>
      <c r="K241" s="41"/>
    </row>
    <row r="242" spans="1:11" ht="6" customHeight="1">
      <c r="A242" s="84"/>
      <c r="B242" s="102"/>
      <c r="C242" s="102"/>
      <c r="D242" s="102"/>
      <c r="E242" s="89"/>
      <c r="F242" s="90"/>
      <c r="G242" s="52"/>
      <c r="H242" s="65"/>
      <c r="I242" s="86"/>
      <c r="J242" s="101"/>
      <c r="K242" s="41"/>
    </row>
    <row r="243" spans="1:11" s="6" customFormat="1" ht="15" customHeight="1">
      <c r="A243" s="39"/>
      <c r="B243" s="42" t="s">
        <v>336</v>
      </c>
      <c r="C243" s="40"/>
      <c r="D243" s="40"/>
      <c r="E243" s="40"/>
      <c r="F243" s="40"/>
      <c r="G243" s="40"/>
      <c r="H243" s="40"/>
      <c r="I243" s="40"/>
      <c r="J243" s="40"/>
      <c r="K243" s="43"/>
    </row>
    <row r="244" spans="1:11" ht="9" customHeight="1">
      <c r="A244" s="39"/>
      <c r="B244" s="76"/>
      <c r="C244" s="76"/>
      <c r="D244" s="76"/>
      <c r="E244" s="76"/>
      <c r="F244" s="76"/>
      <c r="G244" s="76"/>
      <c r="H244" s="76"/>
      <c r="I244" s="76"/>
      <c r="J244" s="76"/>
      <c r="K244" s="41"/>
    </row>
    <row r="245" spans="1:11">
      <c r="A245" s="39"/>
      <c r="B245" s="51"/>
      <c r="C245" s="51"/>
      <c r="D245" s="51"/>
      <c r="E245" s="51"/>
      <c r="F245" s="51"/>
      <c r="G245" s="51"/>
      <c r="H245" s="51"/>
      <c r="I245" s="51"/>
      <c r="J245" s="51"/>
      <c r="K245" s="41"/>
    </row>
    <row r="246" spans="1:11" ht="7.5" customHeight="1">
      <c r="A246" s="39"/>
      <c r="B246" s="40"/>
      <c r="C246" s="40"/>
      <c r="D246" s="40"/>
      <c r="E246" s="40"/>
      <c r="F246" s="40"/>
      <c r="G246" s="40"/>
      <c r="H246" s="85"/>
      <c r="I246" s="40"/>
      <c r="J246" s="40"/>
      <c r="K246" s="43"/>
    </row>
    <row r="247" spans="1:11" ht="5.25" customHeight="1">
      <c r="A247" s="39"/>
      <c r="B247" s="70"/>
      <c r="C247" s="40"/>
      <c r="D247" s="40"/>
      <c r="E247" s="40"/>
      <c r="F247" s="40"/>
      <c r="G247" s="71"/>
      <c r="H247" s="14"/>
      <c r="I247" s="73"/>
      <c r="J247" s="564"/>
      <c r="K247" s="565"/>
    </row>
    <row r="248" spans="1:11" ht="16.5" customHeight="1">
      <c r="A248" s="39"/>
      <c r="B248" s="263" t="s">
        <v>193</v>
      </c>
      <c r="C248" s="40" t="s">
        <v>337</v>
      </c>
      <c r="D248" s="40"/>
      <c r="E248" s="40"/>
      <c r="F248" s="40"/>
      <c r="G248" s="253" t="s">
        <v>200</v>
      </c>
      <c r="H248" s="328"/>
      <c r="I248" s="69" t="s">
        <v>20</v>
      </c>
      <c r="J248" s="564" t="s">
        <v>39</v>
      </c>
      <c r="K248" s="565"/>
    </row>
    <row r="249" spans="1:11" ht="3" customHeight="1">
      <c r="A249" s="39"/>
      <c r="B249" s="264"/>
      <c r="C249" s="40"/>
      <c r="D249" s="40"/>
      <c r="E249" s="40"/>
      <c r="F249" s="40"/>
      <c r="G249" s="257"/>
      <c r="H249" s="14"/>
      <c r="I249" s="73"/>
      <c r="J249" s="564"/>
      <c r="K249" s="565"/>
    </row>
    <row r="250" spans="1:11" ht="22.5" customHeight="1">
      <c r="A250" s="39"/>
      <c r="B250" s="263" t="s">
        <v>194</v>
      </c>
      <c r="C250" s="40" t="s">
        <v>338</v>
      </c>
      <c r="D250" s="40"/>
      <c r="E250" s="40"/>
      <c r="F250" s="371"/>
      <c r="G250" s="253" t="s">
        <v>382</v>
      </c>
      <c r="H250" s="329"/>
      <c r="I250" s="69" t="s">
        <v>20</v>
      </c>
      <c r="J250" s="564" t="s">
        <v>39</v>
      </c>
      <c r="K250" s="565"/>
    </row>
    <row r="251" spans="1:11" ht="3" customHeight="1" thickBot="1">
      <c r="A251" s="84"/>
      <c r="B251" s="253"/>
      <c r="C251" s="40"/>
      <c r="D251" s="85"/>
      <c r="E251" s="85"/>
      <c r="F251" s="52"/>
      <c r="G251" s="253"/>
      <c r="H251" s="19"/>
      <c r="I251" s="85"/>
      <c r="J251" s="85"/>
      <c r="K251" s="43"/>
    </row>
    <row r="252" spans="1:11" ht="16.5" customHeight="1" thickBot="1">
      <c r="A252" s="84"/>
      <c r="B252" s="263" t="s">
        <v>195</v>
      </c>
      <c r="C252" s="40" t="s">
        <v>339</v>
      </c>
      <c r="D252" s="79"/>
      <c r="E252" s="79"/>
      <c r="F252" s="79"/>
      <c r="G252" s="253" t="s">
        <v>201</v>
      </c>
      <c r="H252" s="330" t="str">
        <f>IF(OR(H250="",H248=""),"",(H248/H250)*100-100)</f>
        <v/>
      </c>
      <c r="I252" s="365" t="s">
        <v>37</v>
      </c>
      <c r="J252" s="365"/>
      <c r="K252" s="74"/>
    </row>
    <row r="253" spans="1:11" ht="3" customHeight="1">
      <c r="A253" s="84"/>
      <c r="B253" s="79"/>
      <c r="C253" s="79"/>
      <c r="D253" s="79"/>
      <c r="E253" s="79"/>
      <c r="F253" s="79"/>
      <c r="G253" s="65"/>
      <c r="H253" s="87"/>
      <c r="I253" s="87"/>
      <c r="J253" s="365"/>
      <c r="K253" s="88"/>
    </row>
    <row r="254" spans="1:11">
      <c r="A254" s="84"/>
      <c r="B254" s="566" t="s">
        <v>85</v>
      </c>
      <c r="C254" s="566"/>
      <c r="D254" s="566"/>
      <c r="E254" s="89">
        <f>IF(H250&lt;=0.01,25,IF(H250&lt;=0.03,25,IF(H250&lt;=0.1,20,IF(H250&lt;=1,15,IF(H250&gt;1,10)))))</f>
        <v>25</v>
      </c>
      <c r="F254" s="90">
        <f>IF(H250&lt;=0.01,-25,IF(H250&lt;=0.03,-25,IF(H250&lt;=0.1,-20,IF(H250&lt;=1,-15,IF(H250&gt;1,-10)))))</f>
        <v>-25</v>
      </c>
      <c r="G254" s="52"/>
      <c r="H254" s="65"/>
      <c r="I254" s="86"/>
      <c r="J254" s="101"/>
      <c r="K254" s="41"/>
    </row>
    <row r="255" spans="1:11" ht="6" customHeight="1">
      <c r="A255" s="84"/>
      <c r="B255" s="102"/>
      <c r="C255" s="102"/>
      <c r="D255" s="102"/>
      <c r="E255" s="89"/>
      <c r="F255" s="90"/>
      <c r="G255" s="52"/>
      <c r="H255" s="65"/>
      <c r="I255" s="86"/>
      <c r="J255" s="101"/>
      <c r="K255" s="41"/>
    </row>
    <row r="256" spans="1:11" s="6" customFormat="1" ht="15" customHeight="1">
      <c r="A256" s="39"/>
      <c r="B256" s="42" t="s">
        <v>340</v>
      </c>
      <c r="C256" s="40"/>
      <c r="D256" s="40"/>
      <c r="E256" s="40"/>
      <c r="F256" s="40"/>
      <c r="G256" s="40"/>
      <c r="H256" s="40"/>
      <c r="I256" s="40"/>
      <c r="J256" s="40"/>
      <c r="K256" s="43"/>
    </row>
    <row r="257" spans="1:11" ht="8.25" customHeight="1">
      <c r="A257" s="39"/>
      <c r="B257" s="76"/>
      <c r="C257" s="76"/>
      <c r="D257" s="76"/>
      <c r="E257" s="76"/>
      <c r="F257" s="76"/>
      <c r="G257" s="76"/>
      <c r="H257" s="76"/>
      <c r="I257" s="76"/>
      <c r="J257" s="76"/>
      <c r="K257" s="41"/>
    </row>
    <row r="258" spans="1:11">
      <c r="A258" s="39"/>
      <c r="B258" s="51"/>
      <c r="C258" s="51"/>
      <c r="D258" s="51"/>
      <c r="E258" s="51"/>
      <c r="F258" s="51"/>
      <c r="G258" s="51"/>
      <c r="H258" s="51"/>
      <c r="I258" s="51"/>
      <c r="J258" s="51"/>
      <c r="K258" s="41"/>
    </row>
    <row r="259" spans="1:11" ht="6.75" customHeight="1">
      <c r="A259" s="39"/>
      <c r="B259" s="40"/>
      <c r="C259" s="40"/>
      <c r="D259" s="40"/>
      <c r="E259" s="40"/>
      <c r="F259" s="40"/>
      <c r="G259" s="40"/>
      <c r="H259" s="85"/>
      <c r="I259" s="40"/>
      <c r="J259" s="40"/>
      <c r="K259" s="43"/>
    </row>
    <row r="260" spans="1:11" ht="5.25" customHeight="1">
      <c r="A260" s="39"/>
      <c r="B260" s="70"/>
      <c r="C260" s="40"/>
      <c r="D260" s="40"/>
      <c r="E260" s="40"/>
      <c r="F260" s="40"/>
      <c r="G260" s="71"/>
      <c r="H260" s="14"/>
      <c r="I260" s="73"/>
      <c r="J260" s="564"/>
      <c r="K260" s="565"/>
    </row>
    <row r="261" spans="1:11" ht="16.5" customHeight="1">
      <c r="A261" s="39"/>
      <c r="B261" s="263" t="s">
        <v>190</v>
      </c>
      <c r="C261" s="40" t="s">
        <v>341</v>
      </c>
      <c r="D261" s="40"/>
      <c r="E261" s="40"/>
      <c r="F261" s="40"/>
      <c r="G261" s="253" t="s">
        <v>198</v>
      </c>
      <c r="H261" s="328"/>
      <c r="I261" s="69" t="s">
        <v>20</v>
      </c>
      <c r="J261" s="564" t="s">
        <v>39</v>
      </c>
      <c r="K261" s="565"/>
    </row>
    <row r="262" spans="1:11" ht="3" customHeight="1">
      <c r="A262" s="39"/>
      <c r="B262" s="264"/>
      <c r="C262" s="40"/>
      <c r="D262" s="40"/>
      <c r="E262" s="40"/>
      <c r="F262" s="40"/>
      <c r="G262" s="257"/>
      <c r="H262" s="14"/>
      <c r="I262" s="73"/>
      <c r="J262" s="564"/>
      <c r="K262" s="565"/>
    </row>
    <row r="263" spans="1:11" ht="22.5" customHeight="1">
      <c r="A263" s="39"/>
      <c r="B263" s="263" t="s">
        <v>191</v>
      </c>
      <c r="C263" s="40" t="s">
        <v>342</v>
      </c>
      <c r="D263" s="40"/>
      <c r="E263" s="40"/>
      <c r="F263" s="371"/>
      <c r="G263" s="253" t="s">
        <v>382</v>
      </c>
      <c r="H263" s="329"/>
      <c r="I263" s="69" t="s">
        <v>20</v>
      </c>
      <c r="J263" s="564" t="s">
        <v>39</v>
      </c>
      <c r="K263" s="565"/>
    </row>
    <row r="264" spans="1:11" ht="3" customHeight="1" thickBot="1">
      <c r="A264" s="84"/>
      <c r="B264" s="253"/>
      <c r="C264" s="40"/>
      <c r="D264" s="85"/>
      <c r="E264" s="85"/>
      <c r="F264" s="52"/>
      <c r="G264" s="253"/>
      <c r="H264" s="19"/>
      <c r="I264" s="85"/>
      <c r="J264" s="85"/>
      <c r="K264" s="43"/>
    </row>
    <row r="265" spans="1:11" ht="16.5" customHeight="1" thickBot="1">
      <c r="A265" s="84"/>
      <c r="B265" s="263" t="s">
        <v>192</v>
      </c>
      <c r="C265" s="40" t="s">
        <v>343</v>
      </c>
      <c r="D265" s="79"/>
      <c r="E265" s="79"/>
      <c r="F265" s="79"/>
      <c r="G265" s="253" t="s">
        <v>199</v>
      </c>
      <c r="H265" s="330" t="str">
        <f>IF(OR(H263="",H261=""),"",(H261/H263)*100-100)</f>
        <v/>
      </c>
      <c r="I265" s="365" t="s">
        <v>37</v>
      </c>
      <c r="J265" s="365"/>
      <c r="K265" s="74"/>
    </row>
    <row r="266" spans="1:11" ht="3" customHeight="1">
      <c r="A266" s="84"/>
      <c r="B266" s="79"/>
      <c r="C266" s="79"/>
      <c r="D266" s="79"/>
      <c r="E266" s="79"/>
      <c r="F266" s="79"/>
      <c r="G266" s="65"/>
      <c r="H266" s="87"/>
      <c r="I266" s="87"/>
      <c r="J266" s="365"/>
      <c r="K266" s="88"/>
    </row>
    <row r="267" spans="1:11">
      <c r="A267" s="84"/>
      <c r="B267" s="566" t="s">
        <v>85</v>
      </c>
      <c r="C267" s="566"/>
      <c r="D267" s="566"/>
      <c r="E267" s="89">
        <f>IF(H263&lt;=0.01,25,IF(H263&lt;=0.03,25,IF(H263&lt;=0.1,20,IF(H263&lt;=1,15,IF(H263&gt;1,10)))))</f>
        <v>25</v>
      </c>
      <c r="F267" s="90">
        <f>IF(H263&lt;=0.01,-25,IF(H263&lt;=0.03,-25,IF(H263&lt;=0.1,-20,IF(H263&lt;=1,-15,IF(H263&gt;1,-10)))))</f>
        <v>-25</v>
      </c>
      <c r="G267" s="52"/>
      <c r="H267" s="65"/>
      <c r="I267" s="86"/>
      <c r="J267" s="101"/>
      <c r="K267" s="41"/>
    </row>
    <row r="268" spans="1:11" ht="6" customHeight="1">
      <c r="A268" s="84"/>
      <c r="B268" s="367"/>
      <c r="C268" s="367"/>
      <c r="D268" s="367"/>
      <c r="E268" s="89"/>
      <c r="F268" s="90"/>
      <c r="G268" s="52"/>
      <c r="H268" s="65"/>
      <c r="I268" s="86"/>
      <c r="J268" s="101"/>
      <c r="K268" s="41"/>
    </row>
    <row r="269" spans="1:11">
      <c r="A269" s="45" t="s">
        <v>86</v>
      </c>
      <c r="B269" s="365"/>
      <c r="C269" s="85"/>
      <c r="D269" s="103"/>
      <c r="E269" s="103"/>
      <c r="F269" s="90" t="s">
        <v>115</v>
      </c>
      <c r="G269" s="85"/>
      <c r="H269" s="65"/>
      <c r="I269" s="86"/>
      <c r="J269" s="85"/>
      <c r="K269" s="41"/>
    </row>
    <row r="270" spans="1:11">
      <c r="A270" s="84"/>
      <c r="B270" s="367"/>
      <c r="C270" s="367"/>
      <c r="D270" s="367"/>
      <c r="E270" s="89"/>
      <c r="F270" s="90"/>
      <c r="G270" s="52"/>
      <c r="H270" s="65"/>
      <c r="I270" s="86"/>
      <c r="J270" s="101"/>
      <c r="K270" s="41"/>
    </row>
    <row r="271" spans="1:11">
      <c r="A271" s="84"/>
      <c r="B271" s="367"/>
      <c r="C271" s="367"/>
      <c r="D271" s="367"/>
      <c r="E271" s="89"/>
      <c r="F271" s="90"/>
      <c r="G271" s="52"/>
      <c r="H271" s="65"/>
      <c r="I271" s="86"/>
      <c r="J271" s="101"/>
      <c r="K271" s="41"/>
    </row>
    <row r="272" spans="1:11">
      <c r="A272" s="84"/>
      <c r="B272" s="367"/>
      <c r="C272" s="367"/>
      <c r="D272" s="367"/>
      <c r="E272" s="89"/>
      <c r="F272" s="90"/>
      <c r="G272" s="52"/>
      <c r="H272" s="65"/>
      <c r="I272" s="86"/>
      <c r="J272" s="101"/>
      <c r="K272" s="41"/>
    </row>
    <row r="273" spans="1:11">
      <c r="A273" s="84"/>
      <c r="B273" s="367"/>
      <c r="C273" s="367"/>
      <c r="D273" s="367"/>
      <c r="E273" s="89"/>
      <c r="F273" s="90"/>
      <c r="G273" s="52"/>
      <c r="H273" s="65"/>
      <c r="I273" s="86"/>
      <c r="J273" s="101"/>
      <c r="K273" s="41"/>
    </row>
    <row r="274" spans="1:11">
      <c r="A274" s="84"/>
      <c r="B274" s="367"/>
      <c r="C274" s="367"/>
      <c r="D274" s="367"/>
      <c r="E274" s="89"/>
      <c r="F274" s="90"/>
      <c r="G274" s="52"/>
      <c r="H274" s="65"/>
      <c r="I274" s="86"/>
      <c r="J274" s="101"/>
      <c r="K274" s="41"/>
    </row>
    <row r="275" spans="1:11">
      <c r="A275" s="84"/>
      <c r="B275" s="367"/>
      <c r="C275" s="367"/>
      <c r="D275" s="367"/>
      <c r="E275" s="89"/>
      <c r="F275" s="90"/>
      <c r="G275" s="52"/>
      <c r="H275" s="65"/>
      <c r="I275" s="86"/>
      <c r="J275" s="101"/>
      <c r="K275" s="41"/>
    </row>
    <row r="276" spans="1:11">
      <c r="A276" s="84"/>
      <c r="B276" s="367"/>
      <c r="C276" s="367"/>
      <c r="D276" s="367"/>
      <c r="E276" s="89"/>
      <c r="F276" s="90"/>
      <c r="G276" s="52"/>
      <c r="H276" s="65"/>
      <c r="I276" s="86"/>
      <c r="J276" s="101"/>
      <c r="K276" s="41"/>
    </row>
    <row r="277" spans="1:11">
      <c r="A277" s="84"/>
      <c r="B277" s="367"/>
      <c r="C277" s="367"/>
      <c r="D277" s="367"/>
      <c r="E277" s="89"/>
      <c r="F277" s="90"/>
      <c r="G277" s="52"/>
      <c r="H277" s="65"/>
      <c r="I277" s="86"/>
      <c r="J277" s="101"/>
      <c r="K277" s="41"/>
    </row>
    <row r="278" spans="1:11">
      <c r="A278" s="84"/>
      <c r="B278" s="102"/>
      <c r="C278" s="102"/>
      <c r="D278" s="102"/>
      <c r="E278" s="89"/>
      <c r="F278" s="90"/>
      <c r="G278" s="52"/>
      <c r="H278" s="65"/>
      <c r="I278" s="86"/>
      <c r="J278" s="101"/>
      <c r="K278" s="41"/>
    </row>
    <row r="279" spans="1:11" ht="14.25" thickBot="1">
      <c r="A279" s="91"/>
      <c r="B279" s="92"/>
      <c r="C279" s="92"/>
      <c r="D279" s="92"/>
      <c r="E279" s="93"/>
      <c r="F279" s="94"/>
      <c r="G279" s="95"/>
      <c r="H279" s="96"/>
      <c r="I279" s="97"/>
      <c r="J279" s="98"/>
      <c r="K279" s="99"/>
    </row>
  </sheetData>
  <sheetProtection password="CC9A" sheet="1" objects="1" scenarios="1" formatCells="0" formatRows="0" insertRows="0" deleteRows="0"/>
  <mergeCells count="129">
    <mergeCell ref="B64:J65"/>
    <mergeCell ref="B67:I67"/>
    <mergeCell ref="A54:B54"/>
    <mergeCell ref="J39:K39"/>
    <mergeCell ref="J37:K37"/>
    <mergeCell ref="B113:J114"/>
    <mergeCell ref="O225:P225"/>
    <mergeCell ref="B25:J26"/>
    <mergeCell ref="B28:J29"/>
    <mergeCell ref="C214:F214"/>
    <mergeCell ref="A214:B214"/>
    <mergeCell ref="J213:K213"/>
    <mergeCell ref="H214:K214"/>
    <mergeCell ref="A212:K212"/>
    <mergeCell ref="C197:F197"/>
    <mergeCell ref="B199:D199"/>
    <mergeCell ref="J181:K181"/>
    <mergeCell ref="J194:K194"/>
    <mergeCell ref="B174:I174"/>
    <mergeCell ref="C162:E162"/>
    <mergeCell ref="B166:J167"/>
    <mergeCell ref="B188:G188"/>
    <mergeCell ref="J192:K192"/>
    <mergeCell ref="J182:K182"/>
    <mergeCell ref="I11:J12"/>
    <mergeCell ref="I13:J13"/>
    <mergeCell ref="I14:J14"/>
    <mergeCell ref="I15:J15"/>
    <mergeCell ref="C11:C12"/>
    <mergeCell ref="G15:H15"/>
    <mergeCell ref="A162:B162"/>
    <mergeCell ref="C161:F161"/>
    <mergeCell ref="B135:G135"/>
    <mergeCell ref="J139:K139"/>
    <mergeCell ref="A52:K52"/>
    <mergeCell ref="J53:K53"/>
    <mergeCell ref="H54:K54"/>
    <mergeCell ref="A55:B55"/>
    <mergeCell ref="C55:E55"/>
    <mergeCell ref="C53:I53"/>
    <mergeCell ref="C54:F54"/>
    <mergeCell ref="A53:B53"/>
    <mergeCell ref="J76:K76"/>
    <mergeCell ref="J77:K77"/>
    <mergeCell ref="J78:K78"/>
    <mergeCell ref="B81:G81"/>
    <mergeCell ref="J85:K85"/>
    <mergeCell ref="C109:E109"/>
    <mergeCell ref="B7:J8"/>
    <mergeCell ref="B10:J10"/>
    <mergeCell ref="J183:K183"/>
    <mergeCell ref="J141:K141"/>
    <mergeCell ref="C144:F144"/>
    <mergeCell ref="B146:D146"/>
    <mergeCell ref="A159:K159"/>
    <mergeCell ref="D11:E11"/>
    <mergeCell ref="G11:H12"/>
    <mergeCell ref="G13:H13"/>
    <mergeCell ref="G14:H14"/>
    <mergeCell ref="F11:F12"/>
    <mergeCell ref="C108:F108"/>
    <mergeCell ref="H108:K108"/>
    <mergeCell ref="B121:I121"/>
    <mergeCell ref="A106:K106"/>
    <mergeCell ref="A109:B109"/>
    <mergeCell ref="B18:I18"/>
    <mergeCell ref="A160:B160"/>
    <mergeCell ref="C160:I160"/>
    <mergeCell ref="J160:K160"/>
    <mergeCell ref="A161:B161"/>
    <mergeCell ref="H161:K161"/>
    <mergeCell ref="J180:K180"/>
    <mergeCell ref="A5:B5"/>
    <mergeCell ref="C5:E5"/>
    <mergeCell ref="A2:K2"/>
    <mergeCell ref="A3:B3"/>
    <mergeCell ref="C3:I3"/>
    <mergeCell ref="J3:K3"/>
    <mergeCell ref="A4:B4"/>
    <mergeCell ref="C4:F4"/>
    <mergeCell ref="H4:K4"/>
    <mergeCell ref="J179:K179"/>
    <mergeCell ref="J184:K184"/>
    <mergeCell ref="J132:K132"/>
    <mergeCell ref="J107:K107"/>
    <mergeCell ref="A213:B213"/>
    <mergeCell ref="C213:I213"/>
    <mergeCell ref="J127:K127"/>
    <mergeCell ref="J128:K128"/>
    <mergeCell ref="J129:K129"/>
    <mergeCell ref="J130:K130"/>
    <mergeCell ref="J131:K131"/>
    <mergeCell ref="B118:J119"/>
    <mergeCell ref="J185:K185"/>
    <mergeCell ref="B171:J172"/>
    <mergeCell ref="B241:D241"/>
    <mergeCell ref="B220:J221"/>
    <mergeCell ref="B225:J228"/>
    <mergeCell ref="J87:K87"/>
    <mergeCell ref="C90:F90"/>
    <mergeCell ref="B92:D92"/>
    <mergeCell ref="C42:F42"/>
    <mergeCell ref="A107:B107"/>
    <mergeCell ref="B44:D44"/>
    <mergeCell ref="J234:K234"/>
    <mergeCell ref="J235:K235"/>
    <mergeCell ref="J236:K236"/>
    <mergeCell ref="J237:K237"/>
    <mergeCell ref="B217:J218"/>
    <mergeCell ref="C107:I107"/>
    <mergeCell ref="A108:B108"/>
    <mergeCell ref="J126:K126"/>
    <mergeCell ref="J72:K72"/>
    <mergeCell ref="J73:K73"/>
    <mergeCell ref="J74:K74"/>
    <mergeCell ref="B59:J60"/>
    <mergeCell ref="A215:B215"/>
    <mergeCell ref="C215:E215"/>
    <mergeCell ref="J75:K75"/>
    <mergeCell ref="J262:K262"/>
    <mergeCell ref="J263:K263"/>
    <mergeCell ref="B267:D267"/>
    <mergeCell ref="J247:K247"/>
    <mergeCell ref="J260:K260"/>
    <mergeCell ref="J261:K261"/>
    <mergeCell ref="J248:K248"/>
    <mergeCell ref="J249:K249"/>
    <mergeCell ref="J250:K250"/>
    <mergeCell ref="B254:D254"/>
  </mergeCells>
  <phoneticPr fontId="2"/>
  <conditionalFormatting sqref="H239">
    <cfRule type="expression" dxfId="42" priority="45" stopIfTrue="1">
      <formula>OR(+$H$239&gt;$E$241,$H$239&lt;$F$241)</formula>
    </cfRule>
  </conditionalFormatting>
  <conditionalFormatting sqref="H90">
    <cfRule type="expression" dxfId="41" priority="44" stopIfTrue="1">
      <formula>OR(+$F$92&gt;$H$90,$E$92&lt;$H$90)</formula>
    </cfRule>
  </conditionalFormatting>
  <conditionalFormatting sqref="H72:H77">
    <cfRule type="expression" dxfId="40" priority="43">
      <formula>$J$18="①"</formula>
    </cfRule>
  </conditionalFormatting>
  <conditionalFormatting sqref="H80">
    <cfRule type="expression" dxfId="39" priority="42">
      <formula>$J$18="①"</formula>
    </cfRule>
  </conditionalFormatting>
  <conditionalFormatting sqref="H78">
    <cfRule type="expression" dxfId="38" priority="41" stopIfTrue="1">
      <formula>$J$18="①"</formula>
    </cfRule>
  </conditionalFormatting>
  <conditionalFormatting sqref="H144">
    <cfRule type="expression" dxfId="37" priority="34" stopIfTrue="1">
      <formula>OR(+$F$146&gt;$H$144,$E$146&lt;$H$144)</formula>
    </cfRule>
  </conditionalFormatting>
  <conditionalFormatting sqref="H126:H131">
    <cfRule type="expression" dxfId="36" priority="33">
      <formula>$J$18="①"</formula>
    </cfRule>
  </conditionalFormatting>
  <conditionalFormatting sqref="H134">
    <cfRule type="expression" dxfId="35" priority="32">
      <formula>$J$18="①"</formula>
    </cfRule>
  </conditionalFormatting>
  <conditionalFormatting sqref="H132">
    <cfRule type="expression" dxfId="34" priority="31" stopIfTrue="1">
      <formula>$J$18="①"</formula>
    </cfRule>
  </conditionalFormatting>
  <conditionalFormatting sqref="H197">
    <cfRule type="expression" dxfId="33" priority="29" stopIfTrue="1">
      <formula>OR(+$F$199&gt;$H$197,$E$199&lt;$H$197)</formula>
    </cfRule>
  </conditionalFormatting>
  <conditionalFormatting sqref="H179:H184">
    <cfRule type="expression" dxfId="32" priority="28">
      <formula>$J$18="①"</formula>
    </cfRule>
  </conditionalFormatting>
  <conditionalFormatting sqref="H187">
    <cfRule type="expression" dxfId="31" priority="27">
      <formula>$J$174="①"</formula>
    </cfRule>
  </conditionalFormatting>
  <conditionalFormatting sqref="H185">
    <cfRule type="expression" dxfId="30" priority="26" stopIfTrue="1">
      <formula>$J$18="①"</formula>
    </cfRule>
  </conditionalFormatting>
  <conditionalFormatting sqref="H42">
    <cfRule type="expression" dxfId="29" priority="17" stopIfTrue="1">
      <formula>$J$18="②"</formula>
    </cfRule>
    <cfRule type="expression" dxfId="28" priority="22" stopIfTrue="1">
      <formula>OR(+$F$44&gt;$H$42,$E$44&lt;$H$42)</formula>
    </cfRule>
  </conditionalFormatting>
  <conditionalFormatting sqref="A28">
    <cfRule type="expression" dxfId="27" priority="19" stopIfTrue="1">
      <formula>$J$18="②"</formula>
    </cfRule>
  </conditionalFormatting>
  <conditionalFormatting sqref="A21">
    <cfRule type="expression" dxfId="26" priority="18" stopIfTrue="1">
      <formula>$J$18="①"</formula>
    </cfRule>
  </conditionalFormatting>
  <conditionalFormatting sqref="H39 H37">
    <cfRule type="expression" dxfId="25" priority="16" stopIfTrue="1">
      <formula>$J$18="②"</formula>
    </cfRule>
  </conditionalFormatting>
  <conditionalFormatting sqref="H252">
    <cfRule type="expression" dxfId="24" priority="15" stopIfTrue="1">
      <formula>OR(+$H$252&gt;$E$254,$H$252&lt;$F$254)</formula>
    </cfRule>
  </conditionalFormatting>
  <conditionalFormatting sqref="H265">
    <cfRule type="expression" dxfId="23" priority="14" stopIfTrue="1">
      <formula>OR(+$H$265&gt;$E$267,$H$265&lt;$F$267)</formula>
    </cfRule>
  </conditionalFormatting>
  <conditionalFormatting sqref="H85">
    <cfRule type="expression" dxfId="22" priority="10" stopIfTrue="1">
      <formula>$J$18="①"</formula>
    </cfRule>
  </conditionalFormatting>
  <conditionalFormatting sqref="H87">
    <cfRule type="expression" dxfId="21" priority="9" stopIfTrue="1">
      <formula>$J$18="①"</formula>
    </cfRule>
  </conditionalFormatting>
  <conditionalFormatting sqref="H139">
    <cfRule type="expression" dxfId="20" priority="7" stopIfTrue="1">
      <formula>$J$18="①"</formula>
    </cfRule>
  </conditionalFormatting>
  <conditionalFormatting sqref="H141">
    <cfRule type="expression" dxfId="19" priority="6" stopIfTrue="1">
      <formula>$J$18="①"</formula>
    </cfRule>
  </conditionalFormatting>
  <conditionalFormatting sqref="H192">
    <cfRule type="expression" dxfId="18" priority="5" stopIfTrue="1">
      <formula>$J$18="①"</formula>
    </cfRule>
  </conditionalFormatting>
  <conditionalFormatting sqref="H194">
    <cfRule type="expression" dxfId="17" priority="4" stopIfTrue="1">
      <formula>$J$18="①"</formula>
    </cfRule>
  </conditionalFormatting>
  <conditionalFormatting sqref="A69">
    <cfRule type="expression" dxfId="16" priority="3" stopIfTrue="1">
      <formula>$J$18="①"</formula>
    </cfRule>
  </conditionalFormatting>
  <conditionalFormatting sqref="A123">
    <cfRule type="expression" dxfId="15" priority="2" stopIfTrue="1">
      <formula>$J$18="①"</formula>
    </cfRule>
  </conditionalFormatting>
  <conditionalFormatting sqref="A176">
    <cfRule type="expression" dxfId="14" priority="1" stopIfTrue="1">
      <formula>$J$18="①"</formula>
    </cfRule>
  </conditionalFormatting>
  <dataValidations count="2">
    <dataValidation type="list" allowBlank="1" showInputMessage="1" showErrorMessage="1" sqref="J18">
      <formula1>"（選択して下さい）,①,②"</formula1>
    </dataValidation>
    <dataValidation type="list" allowBlank="1" showInputMessage="1" showErrorMessage="1" sqref="H80 E83:E84 H134 E137:E138 H187 E190:E191">
      <formula1>"湿　式,乾　式"</formula1>
    </dataValidation>
  </dataValidations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  <ignoredErrors>
    <ignoredError sqref="J67 J17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8"/>
  <sheetViews>
    <sheetView view="pageBreakPreview" zoomScaleNormal="100" zoomScaleSheetLayoutView="100" workbookViewId="0">
      <selection activeCell="E13" sqref="E13"/>
    </sheetView>
  </sheetViews>
  <sheetFormatPr defaultColWidth="9" defaultRowHeight="13.5"/>
  <cols>
    <col min="1" max="2" width="2" style="1" customWidth="1"/>
    <col min="3" max="3" width="4.125" style="1" customWidth="1"/>
    <col min="4" max="5" width="9.125" style="1" customWidth="1"/>
    <col min="6" max="6" width="8.125" style="1" customWidth="1"/>
    <col min="7" max="7" width="7.875" style="1" customWidth="1"/>
    <col min="8" max="8" width="8.125" style="1" customWidth="1"/>
    <col min="9" max="9" width="8.25" style="1" customWidth="1"/>
    <col min="10" max="10" width="7.625" style="1" customWidth="1"/>
    <col min="11" max="11" width="8.375" style="1" customWidth="1"/>
    <col min="12" max="12" width="6.125" style="1" customWidth="1"/>
    <col min="13" max="13" width="9.5" style="1" customWidth="1"/>
    <col min="14" max="14" width="5.625" style="1" customWidth="1"/>
    <col min="15" max="16384" width="9" style="1"/>
  </cols>
  <sheetData>
    <row r="1" spans="1:13" ht="15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6" customFormat="1" ht="18.75" customHeight="1" thickBot="1">
      <c r="A2" s="613" t="s">
        <v>122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5"/>
    </row>
    <row r="3" spans="1:13" s="6" customFormat="1" ht="28.5" customHeight="1" thickTop="1">
      <c r="A3" s="582" t="s">
        <v>238</v>
      </c>
      <c r="B3" s="644"/>
      <c r="C3" s="583"/>
      <c r="D3" s="611" t="str">
        <f>'表紙 '!B3&amp;"　　（２．熱効率）"</f>
        <v>テーブルレンジ、　ローレンジ、　卓上レンジ、　中華レンジ　（選択してください）　　（２．熱効率）</v>
      </c>
      <c r="E3" s="584"/>
      <c r="F3" s="584"/>
      <c r="G3" s="584"/>
      <c r="H3" s="584"/>
      <c r="I3" s="584"/>
      <c r="J3" s="584"/>
      <c r="K3" s="585"/>
      <c r="L3" s="611" t="str">
        <f>IF('表紙 '!K13="選択してください","","ガス種："&amp;'表紙 '!K13)</f>
        <v>ガス種：</v>
      </c>
      <c r="M3" s="612"/>
    </row>
    <row r="4" spans="1:13" s="6" customFormat="1" ht="18" customHeight="1" thickBot="1">
      <c r="A4" s="622" t="s">
        <v>76</v>
      </c>
      <c r="B4" s="623"/>
      <c r="C4" s="624"/>
      <c r="D4" s="630" t="str">
        <f>IF('表紙 '!$B$6=0,"",'表紙 '!$B$6)</f>
        <v/>
      </c>
      <c r="E4" s="630"/>
      <c r="F4" s="633"/>
      <c r="G4" s="633"/>
      <c r="H4" s="650"/>
      <c r="I4" s="372" t="s">
        <v>2</v>
      </c>
      <c r="J4" s="627" t="str">
        <f>IF('表紙 '!$H$5=0,"",'表紙 '!$H$5)</f>
        <v/>
      </c>
      <c r="K4" s="628"/>
      <c r="L4" s="628"/>
      <c r="M4" s="629"/>
    </row>
    <row r="5" spans="1:13" s="6" customFormat="1" ht="6" customHeight="1">
      <c r="A5" s="196"/>
      <c r="B5" s="85"/>
      <c r="C5" s="85"/>
      <c r="D5" s="85"/>
      <c r="E5" s="213"/>
      <c r="F5" s="213"/>
      <c r="G5" s="213"/>
      <c r="H5" s="197"/>
      <c r="I5" s="382"/>
      <c r="J5" s="85"/>
      <c r="K5" s="382"/>
      <c r="L5" s="197"/>
      <c r="M5" s="383"/>
    </row>
    <row r="6" spans="1:13" ht="15" customHeight="1">
      <c r="A6" s="84"/>
      <c r="B6" s="52"/>
      <c r="C6" s="52"/>
      <c r="D6" s="40"/>
      <c r="E6" s="85"/>
      <c r="F6" s="85"/>
      <c r="G6" s="85"/>
      <c r="H6" s="85"/>
      <c r="I6" s="85"/>
      <c r="J6" s="85"/>
      <c r="K6" s="85"/>
      <c r="L6" s="85"/>
      <c r="M6" s="41"/>
    </row>
    <row r="7" spans="1:13" s="6" customFormat="1" ht="15" customHeight="1">
      <c r="A7" s="39"/>
      <c r="B7" s="40"/>
      <c r="C7" s="567" t="s">
        <v>202</v>
      </c>
      <c r="D7" s="567"/>
      <c r="E7" s="567"/>
      <c r="F7" s="567"/>
      <c r="G7" s="567"/>
      <c r="H7" s="567"/>
      <c r="I7" s="567"/>
      <c r="J7" s="567"/>
      <c r="K7" s="567"/>
      <c r="L7" s="567"/>
      <c r="M7" s="41"/>
    </row>
    <row r="8" spans="1:13" s="6" customFormat="1" ht="15" customHeight="1">
      <c r="A8" s="45"/>
      <c r="B8" s="365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41"/>
    </row>
    <row r="9" spans="1:13" ht="15" customHeight="1">
      <c r="A9" s="84"/>
      <c r="B9" s="52"/>
      <c r="C9" s="52"/>
      <c r="D9" s="40"/>
      <c r="E9" s="164"/>
      <c r="F9" s="40"/>
      <c r="G9" s="40"/>
      <c r="H9" s="40"/>
      <c r="I9" s="40"/>
      <c r="J9" s="40"/>
      <c r="K9" s="40"/>
      <c r="L9" s="40"/>
      <c r="M9" s="41"/>
    </row>
    <row r="10" spans="1:13" s="6" customFormat="1" ht="15" customHeight="1">
      <c r="A10" s="45"/>
      <c r="B10" s="365"/>
      <c r="C10" s="594" t="s">
        <v>108</v>
      </c>
      <c r="D10" s="594"/>
      <c r="E10" s="594"/>
      <c r="F10" s="594"/>
      <c r="G10" s="594"/>
      <c r="H10" s="594"/>
      <c r="I10" s="594"/>
      <c r="J10" s="594"/>
      <c r="K10" s="594"/>
      <c r="L10" s="363"/>
      <c r="M10" s="41"/>
    </row>
    <row r="11" spans="1:13" s="6" customFormat="1" ht="15" customHeight="1">
      <c r="A11" s="45"/>
      <c r="B11" s="365"/>
      <c r="C11" s="362"/>
      <c r="D11" s="598"/>
      <c r="E11" s="595" t="s">
        <v>11</v>
      </c>
      <c r="F11" s="596"/>
      <c r="G11" s="598" t="s">
        <v>103</v>
      </c>
      <c r="H11" s="471" t="s">
        <v>10</v>
      </c>
      <c r="I11" s="471"/>
      <c r="J11" s="471" t="s">
        <v>237</v>
      </c>
      <c r="K11" s="471"/>
      <c r="L11" s="111"/>
      <c r="M11" s="41"/>
    </row>
    <row r="12" spans="1:13" s="6" customFormat="1" ht="15" customHeight="1">
      <c r="A12" s="45"/>
      <c r="B12" s="365"/>
      <c r="C12" s="362"/>
      <c r="D12" s="599"/>
      <c r="E12" s="366" t="s">
        <v>106</v>
      </c>
      <c r="F12" s="366" t="s">
        <v>107</v>
      </c>
      <c r="G12" s="599"/>
      <c r="H12" s="471"/>
      <c r="I12" s="471"/>
      <c r="J12" s="471"/>
      <c r="K12" s="471"/>
      <c r="L12" s="111"/>
      <c r="M12" s="41"/>
    </row>
    <row r="13" spans="1:13" s="6" customFormat="1" ht="15" customHeight="1">
      <c r="A13" s="45"/>
      <c r="B13" s="365"/>
      <c r="C13" s="362"/>
      <c r="D13" s="366" t="s">
        <v>90</v>
      </c>
      <c r="E13" s="408"/>
      <c r="F13" s="408"/>
      <c r="G13" s="408"/>
      <c r="H13" s="597"/>
      <c r="I13" s="597"/>
      <c r="J13" s="606"/>
      <c r="K13" s="606"/>
      <c r="L13" s="362"/>
      <c r="M13" s="41"/>
    </row>
    <row r="14" spans="1:13" s="6" customFormat="1" ht="15" customHeight="1">
      <c r="A14" s="45"/>
      <c r="B14" s="365"/>
      <c r="C14" s="362"/>
      <c r="D14" s="366" t="s">
        <v>91</v>
      </c>
      <c r="E14" s="408"/>
      <c r="F14" s="408"/>
      <c r="G14" s="408"/>
      <c r="H14" s="597"/>
      <c r="I14" s="597"/>
      <c r="J14" s="606"/>
      <c r="K14" s="606"/>
      <c r="L14" s="362"/>
      <c r="M14" s="41"/>
    </row>
    <row r="15" spans="1:13" s="6" customFormat="1" ht="15" customHeight="1">
      <c r="A15" s="45"/>
      <c r="B15" s="365"/>
      <c r="C15" s="362"/>
      <c r="D15" s="366" t="s">
        <v>92</v>
      </c>
      <c r="E15" s="408"/>
      <c r="F15" s="408"/>
      <c r="G15" s="408"/>
      <c r="H15" s="597"/>
      <c r="I15" s="597"/>
      <c r="J15" s="606"/>
      <c r="K15" s="606"/>
      <c r="L15" s="362"/>
      <c r="M15" s="41"/>
    </row>
    <row r="16" spans="1:13" s="6" customFormat="1" ht="15" customHeight="1">
      <c r="A16" s="45"/>
      <c r="B16" s="365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41"/>
    </row>
    <row r="17" spans="1:13" s="6" customFormat="1" ht="22.5" customHeight="1">
      <c r="A17" s="39"/>
      <c r="B17" s="40"/>
      <c r="C17" s="42" t="s">
        <v>344</v>
      </c>
      <c r="D17" s="85"/>
      <c r="E17" s="85"/>
      <c r="F17" s="40"/>
      <c r="G17" s="85"/>
      <c r="H17" s="40"/>
      <c r="I17" s="40"/>
      <c r="J17" s="40"/>
      <c r="K17" s="40"/>
      <c r="L17" s="40"/>
      <c r="M17" s="41"/>
    </row>
    <row r="18" spans="1:13" s="6" customFormat="1" ht="18" customHeight="1">
      <c r="A18" s="39"/>
      <c r="B18" s="40"/>
      <c r="C18" s="40"/>
      <c r="D18" s="654" t="s">
        <v>149</v>
      </c>
      <c r="E18" s="654"/>
      <c r="F18" s="654"/>
      <c r="G18" s="654"/>
      <c r="H18" s="654"/>
      <c r="I18" s="654"/>
      <c r="J18" s="654"/>
      <c r="K18" s="654"/>
      <c r="L18" s="654"/>
      <c r="M18" s="41"/>
    </row>
    <row r="19" spans="1:13" s="6" customFormat="1" ht="11.25" customHeight="1">
      <c r="A19" s="39"/>
      <c r="B19" s="40"/>
      <c r="C19" s="40"/>
      <c r="D19" s="654"/>
      <c r="E19" s="654"/>
      <c r="F19" s="654"/>
      <c r="G19" s="654"/>
      <c r="H19" s="654"/>
      <c r="I19" s="654"/>
      <c r="J19" s="654"/>
      <c r="K19" s="654"/>
      <c r="L19" s="654"/>
      <c r="M19" s="41"/>
    </row>
    <row r="20" spans="1:13" s="6" customFormat="1" ht="14.25" customHeight="1">
      <c r="A20" s="39"/>
      <c r="B20" s="40"/>
      <c r="C20" s="40"/>
      <c r="D20" s="112"/>
      <c r="E20" s="112"/>
      <c r="F20" s="112"/>
      <c r="G20" s="112"/>
      <c r="H20" s="112"/>
      <c r="I20" s="112"/>
      <c r="J20" s="112"/>
      <c r="K20" s="112"/>
      <c r="L20" s="112"/>
      <c r="M20" s="41"/>
    </row>
    <row r="21" spans="1:13" s="6" customFormat="1" ht="18" customHeight="1">
      <c r="A21" s="39"/>
      <c r="B21" s="40"/>
      <c r="C21" s="42" t="s">
        <v>109</v>
      </c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1:13" s="6" customFormat="1" ht="18" customHeight="1">
      <c r="A22" s="39"/>
      <c r="B22" s="40"/>
      <c r="C22" s="40"/>
      <c r="D22" s="117"/>
      <c r="E22" s="655" t="s">
        <v>144</v>
      </c>
      <c r="F22" s="655"/>
      <c r="G22" s="649" t="s">
        <v>145</v>
      </c>
      <c r="H22" s="649"/>
      <c r="I22" s="40"/>
      <c r="J22" s="40"/>
      <c r="K22" s="40"/>
      <c r="L22" s="40"/>
      <c r="M22" s="41"/>
    </row>
    <row r="23" spans="1:13" s="6" customFormat="1" ht="18" customHeight="1">
      <c r="A23" s="39"/>
      <c r="B23" s="40"/>
      <c r="C23" s="40"/>
      <c r="D23" s="117" t="s">
        <v>90</v>
      </c>
      <c r="E23" s="299" t="s">
        <v>262</v>
      </c>
      <c r="F23" s="300" t="str">
        <f>K91</f>
        <v/>
      </c>
      <c r="G23" s="299" t="s">
        <v>263</v>
      </c>
      <c r="H23" s="300" t="str">
        <f>K141</f>
        <v/>
      </c>
      <c r="I23" s="40"/>
      <c r="J23" s="40"/>
      <c r="K23" s="40"/>
      <c r="L23" s="40"/>
      <c r="M23" s="41"/>
    </row>
    <row r="24" spans="1:13" s="6" customFormat="1" ht="18" customHeight="1">
      <c r="A24" s="39"/>
      <c r="B24" s="40"/>
      <c r="C24" s="40"/>
      <c r="D24" s="117" t="s">
        <v>91</v>
      </c>
      <c r="E24" s="299" t="s">
        <v>262</v>
      </c>
      <c r="F24" s="300" t="str">
        <f>K198</f>
        <v/>
      </c>
      <c r="G24" s="299" t="s">
        <v>263</v>
      </c>
      <c r="H24" s="300" t="str">
        <f>K247</f>
        <v/>
      </c>
      <c r="I24" s="40"/>
      <c r="J24" s="40"/>
      <c r="K24" s="40"/>
      <c r="L24" s="40"/>
      <c r="M24" s="41"/>
    </row>
    <row r="25" spans="1:13" s="6" customFormat="1" ht="18" customHeight="1">
      <c r="A25" s="39"/>
      <c r="B25" s="40"/>
      <c r="C25" s="40"/>
      <c r="D25" s="117" t="s">
        <v>92</v>
      </c>
      <c r="E25" s="299" t="s">
        <v>262</v>
      </c>
      <c r="F25" s="300" t="str">
        <f>K304</f>
        <v/>
      </c>
      <c r="G25" s="299" t="s">
        <v>263</v>
      </c>
      <c r="H25" s="300" t="str">
        <f>K352</f>
        <v/>
      </c>
      <c r="I25" s="40"/>
      <c r="J25" s="40"/>
      <c r="K25" s="40"/>
      <c r="L25" s="40"/>
      <c r="M25" s="41"/>
    </row>
    <row r="26" spans="1:13" s="6" customFormat="1" ht="18" customHeight="1">
      <c r="A26" s="39"/>
      <c r="B26" s="40"/>
      <c r="C26" s="40"/>
      <c r="D26" s="85"/>
      <c r="E26" s="85"/>
      <c r="F26" s="40"/>
      <c r="G26" s="85"/>
      <c r="H26" s="40"/>
      <c r="I26" s="40"/>
      <c r="J26" s="40"/>
      <c r="K26" s="40"/>
      <c r="L26" s="40"/>
      <c r="M26" s="41"/>
    </row>
    <row r="27" spans="1:13" s="6" customFormat="1" ht="16.5" customHeight="1">
      <c r="A27" s="39"/>
      <c r="B27" s="40"/>
      <c r="C27" s="40"/>
      <c r="D27" s="85"/>
      <c r="E27" s="85"/>
      <c r="F27" s="40"/>
      <c r="G27" s="85"/>
      <c r="H27" s="40"/>
      <c r="I27" s="40"/>
      <c r="J27" s="40"/>
      <c r="K27" s="40"/>
      <c r="L27" s="40"/>
      <c r="M27" s="41"/>
    </row>
    <row r="28" spans="1:13" s="6" customFormat="1" ht="18" customHeight="1">
      <c r="A28" s="39"/>
      <c r="B28" s="40"/>
      <c r="C28" s="40"/>
      <c r="D28" s="85"/>
      <c r="E28" s="85"/>
      <c r="F28" s="40"/>
      <c r="G28" s="85"/>
      <c r="H28" s="40"/>
      <c r="I28" s="40"/>
      <c r="J28" s="40"/>
      <c r="K28" s="40"/>
      <c r="L28" s="40"/>
      <c r="M28" s="41"/>
    </row>
    <row r="29" spans="1:13" s="6" customFormat="1" ht="18" customHeight="1">
      <c r="A29" s="39"/>
      <c r="B29" s="40"/>
      <c r="C29" s="40"/>
      <c r="D29" s="85"/>
      <c r="E29" s="85"/>
      <c r="F29" s="40"/>
      <c r="G29" s="85"/>
      <c r="H29" s="40"/>
      <c r="I29" s="40"/>
      <c r="J29" s="40"/>
      <c r="K29" s="40"/>
      <c r="L29" s="40"/>
      <c r="M29" s="41"/>
    </row>
    <row r="30" spans="1:13" s="6" customFormat="1" ht="18" customHeight="1">
      <c r="A30" s="39"/>
      <c r="B30" s="40"/>
      <c r="C30" s="40"/>
      <c r="D30" s="85"/>
      <c r="E30" s="85"/>
      <c r="F30" s="40"/>
      <c r="G30" s="85"/>
      <c r="H30" s="40"/>
      <c r="I30" s="40"/>
      <c r="J30" s="40"/>
      <c r="K30" s="40"/>
      <c r="L30" s="40"/>
      <c r="M30" s="41"/>
    </row>
    <row r="31" spans="1:13" s="6" customFormat="1" ht="18" customHeight="1">
      <c r="A31" s="39"/>
      <c r="B31" s="40"/>
      <c r="C31" s="40"/>
      <c r="D31" s="85"/>
      <c r="E31" s="85"/>
      <c r="F31" s="40"/>
      <c r="G31" s="85"/>
      <c r="H31" s="40"/>
      <c r="I31" s="40"/>
      <c r="J31" s="40"/>
      <c r="K31" s="40"/>
      <c r="L31" s="40"/>
      <c r="M31" s="41"/>
    </row>
    <row r="32" spans="1:13" s="6" customFormat="1" ht="18" customHeight="1">
      <c r="A32" s="39"/>
      <c r="B32" s="40"/>
      <c r="C32" s="40"/>
      <c r="D32" s="85"/>
      <c r="E32" s="85"/>
      <c r="F32" s="40"/>
      <c r="G32" s="85"/>
      <c r="H32" s="40"/>
      <c r="I32" s="40"/>
      <c r="J32" s="40"/>
      <c r="K32" s="40"/>
      <c r="L32" s="40"/>
      <c r="M32" s="41"/>
    </row>
    <row r="33" spans="1:13" s="6" customFormat="1" ht="18" customHeight="1">
      <c r="A33" s="39"/>
      <c r="B33" s="40"/>
      <c r="C33" s="40"/>
      <c r="D33" s="85"/>
      <c r="E33" s="85"/>
      <c r="F33" s="40"/>
      <c r="G33" s="85"/>
      <c r="H33" s="40"/>
      <c r="I33" s="40"/>
      <c r="J33" s="40"/>
      <c r="K33" s="40"/>
      <c r="L33" s="40"/>
      <c r="M33" s="41"/>
    </row>
    <row r="34" spans="1:13" s="6" customFormat="1" ht="18" customHeight="1">
      <c r="A34" s="39"/>
      <c r="B34" s="40"/>
      <c r="C34" s="40"/>
      <c r="D34" s="85"/>
      <c r="E34" s="85"/>
      <c r="F34" s="40"/>
      <c r="G34" s="85"/>
      <c r="H34" s="40"/>
      <c r="I34" s="40"/>
      <c r="J34" s="40"/>
      <c r="K34" s="40"/>
      <c r="L34" s="40"/>
      <c r="M34" s="41"/>
    </row>
    <row r="35" spans="1:13" s="6" customFormat="1" ht="18" customHeight="1">
      <c r="A35" s="39"/>
      <c r="B35" s="40"/>
      <c r="C35" s="40"/>
      <c r="D35" s="85"/>
      <c r="E35" s="85"/>
      <c r="F35" s="40"/>
      <c r="G35" s="85"/>
      <c r="H35" s="40"/>
      <c r="I35" s="40"/>
      <c r="J35" s="40"/>
      <c r="K35" s="40"/>
      <c r="L35" s="40"/>
      <c r="M35" s="41"/>
    </row>
    <row r="36" spans="1:13" s="6" customFormat="1" ht="18" customHeight="1">
      <c r="A36" s="39"/>
      <c r="B36" s="40"/>
      <c r="C36" s="40"/>
      <c r="D36" s="85"/>
      <c r="E36" s="85"/>
      <c r="F36" s="40"/>
      <c r="G36" s="85"/>
      <c r="H36" s="40"/>
      <c r="I36" s="40"/>
      <c r="J36" s="40"/>
      <c r="K36" s="40"/>
      <c r="L36" s="40"/>
      <c r="M36" s="41"/>
    </row>
    <row r="37" spans="1:13" s="6" customFormat="1" ht="18" customHeight="1">
      <c r="A37" s="39"/>
      <c r="B37" s="40"/>
      <c r="C37" s="40"/>
      <c r="D37" s="85"/>
      <c r="E37" s="85"/>
      <c r="F37" s="40"/>
      <c r="G37" s="85"/>
      <c r="H37" s="40"/>
      <c r="I37" s="40"/>
      <c r="J37" s="40"/>
      <c r="K37" s="40"/>
      <c r="L37" s="40"/>
      <c r="M37" s="41"/>
    </row>
    <row r="38" spans="1:13" s="6" customFormat="1" ht="18" customHeight="1">
      <c r="A38" s="39"/>
      <c r="B38" s="40"/>
      <c r="C38" s="40"/>
      <c r="D38" s="85"/>
      <c r="E38" s="85"/>
      <c r="F38" s="40"/>
      <c r="G38" s="85"/>
      <c r="H38" s="40"/>
      <c r="I38" s="40"/>
      <c r="J38" s="40"/>
      <c r="K38" s="40"/>
      <c r="L38" s="40"/>
      <c r="M38" s="41"/>
    </row>
    <row r="39" spans="1:13" s="6" customFormat="1" ht="18" customHeight="1">
      <c r="A39" s="39"/>
      <c r="B39" s="40"/>
      <c r="C39" s="40"/>
      <c r="D39" s="85"/>
      <c r="E39" s="85"/>
      <c r="F39" s="40"/>
      <c r="G39" s="85"/>
      <c r="H39" s="40"/>
      <c r="I39" s="40"/>
      <c r="J39" s="40"/>
      <c r="K39" s="40"/>
      <c r="L39" s="40"/>
      <c r="M39" s="41"/>
    </row>
    <row r="40" spans="1:13" s="6" customFormat="1" ht="18" customHeight="1">
      <c r="A40" s="39"/>
      <c r="B40" s="40"/>
      <c r="C40" s="40"/>
      <c r="D40" s="85"/>
      <c r="E40" s="85"/>
      <c r="F40" s="40"/>
      <c r="G40" s="85"/>
      <c r="H40" s="40"/>
      <c r="I40" s="40"/>
      <c r="J40" s="40"/>
      <c r="K40" s="40"/>
      <c r="L40" s="40"/>
      <c r="M40" s="41"/>
    </row>
    <row r="41" spans="1:13" s="6" customFormat="1" ht="18" customHeight="1">
      <c r="A41" s="39"/>
      <c r="B41" s="40"/>
      <c r="C41" s="40"/>
      <c r="D41" s="85"/>
      <c r="E41" s="85"/>
      <c r="F41" s="40"/>
      <c r="G41" s="85"/>
      <c r="H41" s="40"/>
      <c r="I41" s="40"/>
      <c r="J41" s="40"/>
      <c r="K41" s="40"/>
      <c r="L41" s="40"/>
      <c r="M41" s="41"/>
    </row>
    <row r="42" spans="1:13" s="6" customFormat="1" ht="18" customHeight="1">
      <c r="A42" s="39"/>
      <c r="B42" s="40"/>
      <c r="C42" s="40"/>
      <c r="D42" s="85"/>
      <c r="E42" s="85"/>
      <c r="F42" s="40"/>
      <c r="G42" s="85"/>
      <c r="H42" s="40"/>
      <c r="I42" s="40"/>
      <c r="J42" s="40"/>
      <c r="K42" s="40"/>
      <c r="L42" s="40"/>
      <c r="M42" s="41"/>
    </row>
    <row r="43" spans="1:13" s="6" customFormat="1" ht="18" customHeight="1">
      <c r="A43" s="39"/>
      <c r="B43" s="40"/>
      <c r="C43" s="40"/>
      <c r="D43" s="85"/>
      <c r="E43" s="85"/>
      <c r="F43" s="40"/>
      <c r="G43" s="85"/>
      <c r="H43" s="40"/>
      <c r="I43" s="40"/>
      <c r="J43" s="40"/>
      <c r="K43" s="40"/>
      <c r="L43" s="40"/>
      <c r="M43" s="41"/>
    </row>
    <row r="44" spans="1:13" s="6" customFormat="1" ht="18" customHeight="1">
      <c r="A44" s="39"/>
      <c r="B44" s="40"/>
      <c r="C44" s="40"/>
      <c r="D44" s="85"/>
      <c r="E44" s="85"/>
      <c r="F44" s="40"/>
      <c r="G44" s="85"/>
      <c r="H44" s="40"/>
      <c r="I44" s="40"/>
      <c r="J44" s="40"/>
      <c r="K44" s="40"/>
      <c r="L44" s="40"/>
      <c r="M44" s="41"/>
    </row>
    <row r="45" spans="1:13" s="6" customFormat="1" ht="18" customHeight="1">
      <c r="A45" s="39"/>
      <c r="B45" s="40"/>
      <c r="C45" s="40"/>
      <c r="D45" s="85"/>
      <c r="E45" s="85"/>
      <c r="F45" s="40"/>
      <c r="G45" s="85"/>
      <c r="H45" s="40"/>
      <c r="I45" s="40"/>
      <c r="J45" s="40"/>
      <c r="K45" s="40"/>
      <c r="L45" s="40"/>
      <c r="M45" s="41"/>
    </row>
    <row r="46" spans="1:13" s="6" customFormat="1" ht="18" customHeight="1">
      <c r="A46" s="39"/>
      <c r="B46" s="40"/>
      <c r="C46" s="40"/>
      <c r="D46" s="85"/>
      <c r="E46" s="85"/>
      <c r="F46" s="40"/>
      <c r="G46" s="85"/>
      <c r="H46" s="40"/>
      <c r="I46" s="40"/>
      <c r="J46" s="40"/>
      <c r="K46" s="40"/>
      <c r="L46" s="40"/>
      <c r="M46" s="41"/>
    </row>
    <row r="47" spans="1:13" s="6" customFormat="1" ht="18" customHeight="1">
      <c r="A47" s="39"/>
      <c r="B47" s="40"/>
      <c r="C47" s="40"/>
      <c r="D47" s="85"/>
      <c r="E47" s="85"/>
      <c r="F47" s="40"/>
      <c r="G47" s="85"/>
      <c r="H47" s="40"/>
      <c r="I47" s="40"/>
      <c r="J47" s="40"/>
      <c r="K47" s="40"/>
      <c r="L47" s="40"/>
      <c r="M47" s="41"/>
    </row>
    <row r="48" spans="1:13" ht="15" customHeight="1" thickBot="1">
      <c r="A48" s="91"/>
      <c r="B48" s="95"/>
      <c r="C48" s="95"/>
      <c r="D48" s="104"/>
      <c r="E48" s="104"/>
      <c r="F48" s="104"/>
      <c r="G48" s="104"/>
      <c r="H48" s="104"/>
      <c r="I48" s="104"/>
      <c r="J48" s="198"/>
      <c r="K48" s="104"/>
      <c r="L48" s="104"/>
      <c r="M48" s="99"/>
    </row>
    <row r="49" spans="1:13" ht="14.45" customHeight="1" thickBot="1"/>
    <row r="50" spans="1:13" s="6" customFormat="1" ht="18.75" customHeight="1" thickBot="1">
      <c r="A50" s="613" t="s">
        <v>122</v>
      </c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  <c r="M50" s="615"/>
    </row>
    <row r="51" spans="1:13" s="6" customFormat="1" ht="28.5" customHeight="1" thickTop="1">
      <c r="A51" s="582" t="s">
        <v>238</v>
      </c>
      <c r="B51" s="644"/>
      <c r="C51" s="583"/>
      <c r="D51" s="611" t="str">
        <f>$D$3</f>
        <v>テーブルレンジ、　ローレンジ、　卓上レンジ、　中華レンジ　（選択してください）　　（２．熱効率）</v>
      </c>
      <c r="E51" s="584"/>
      <c r="F51" s="584"/>
      <c r="G51" s="584"/>
      <c r="H51" s="584"/>
      <c r="I51" s="584"/>
      <c r="J51" s="584"/>
      <c r="K51" s="585"/>
      <c r="L51" s="611" t="str">
        <f>$L$3</f>
        <v>ガス種：</v>
      </c>
      <c r="M51" s="612"/>
    </row>
    <row r="52" spans="1:13" s="6" customFormat="1" ht="18" customHeight="1" thickBot="1">
      <c r="A52" s="622" t="s">
        <v>76</v>
      </c>
      <c r="B52" s="623"/>
      <c r="C52" s="624"/>
      <c r="D52" s="630" t="str">
        <f>$D$4</f>
        <v/>
      </c>
      <c r="E52" s="630"/>
      <c r="F52" s="630"/>
      <c r="G52" s="630"/>
      <c r="H52" s="631"/>
      <c r="I52" s="372" t="s">
        <v>2</v>
      </c>
      <c r="J52" s="632" t="str">
        <f>$J$4</f>
        <v/>
      </c>
      <c r="K52" s="633"/>
      <c r="L52" s="633"/>
      <c r="M52" s="634"/>
    </row>
    <row r="53" spans="1:13" s="6" customFormat="1" ht="15.75" customHeight="1">
      <c r="A53" s="638" t="s">
        <v>12</v>
      </c>
      <c r="B53" s="639"/>
      <c r="C53" s="640"/>
      <c r="D53" s="625" t="s">
        <v>26</v>
      </c>
      <c r="E53" s="635"/>
      <c r="F53" s="636"/>
      <c r="G53" s="637"/>
      <c r="H53" s="625" t="s">
        <v>21</v>
      </c>
      <c r="I53" s="289"/>
      <c r="J53" s="625" t="s">
        <v>57</v>
      </c>
      <c r="K53" s="289"/>
      <c r="L53" s="625" t="s">
        <v>147</v>
      </c>
      <c r="M53" s="211"/>
    </row>
    <row r="54" spans="1:13" s="6" customFormat="1" ht="15.75" customHeight="1" thickBot="1">
      <c r="A54" s="616" t="s">
        <v>13</v>
      </c>
      <c r="B54" s="617"/>
      <c r="C54" s="618"/>
      <c r="D54" s="626"/>
      <c r="E54" s="641"/>
      <c r="F54" s="642"/>
      <c r="G54" s="643"/>
      <c r="H54" s="626"/>
      <c r="I54" s="290"/>
      <c r="J54" s="626"/>
      <c r="K54" s="290"/>
      <c r="L54" s="626"/>
      <c r="M54" s="212"/>
    </row>
    <row r="55" spans="1:13" s="6" customFormat="1" ht="6" customHeight="1">
      <c r="A55" s="196"/>
      <c r="B55" s="85"/>
      <c r="C55" s="85"/>
      <c r="D55" s="85"/>
      <c r="E55" s="213"/>
      <c r="F55" s="213"/>
      <c r="G55" s="213"/>
      <c r="H55" s="197"/>
      <c r="I55" s="382"/>
      <c r="J55" s="85"/>
      <c r="K55" s="382"/>
      <c r="L55" s="197"/>
      <c r="M55" s="383"/>
    </row>
    <row r="56" spans="1:13" s="6" customFormat="1" ht="18.95" customHeight="1">
      <c r="A56" s="196"/>
      <c r="B56" s="368" t="s">
        <v>345</v>
      </c>
      <c r="C56" s="85"/>
      <c r="D56" s="213"/>
      <c r="E56" s="213"/>
      <c r="F56" s="213"/>
      <c r="G56" s="197"/>
      <c r="H56" s="382"/>
      <c r="I56" s="85"/>
      <c r="J56" s="382"/>
      <c r="K56" s="197"/>
      <c r="L56" s="85"/>
      <c r="M56" s="383"/>
    </row>
    <row r="57" spans="1:13" ht="22.5" customHeight="1">
      <c r="A57" s="84"/>
      <c r="B57" s="656" t="s">
        <v>28</v>
      </c>
      <c r="C57" s="656"/>
      <c r="D57" s="656"/>
      <c r="E57" s="656"/>
      <c r="F57" s="656"/>
      <c r="G57" s="656"/>
      <c r="H57" s="656"/>
      <c r="I57" s="656"/>
      <c r="J57" s="656"/>
      <c r="K57" s="656"/>
      <c r="L57" s="52"/>
      <c r="M57" s="41"/>
    </row>
    <row r="58" spans="1:13" ht="15" customHeight="1">
      <c r="A58" s="199"/>
      <c r="B58" s="651" t="s">
        <v>357</v>
      </c>
      <c r="C58" s="651"/>
      <c r="D58" s="651"/>
      <c r="E58" s="651"/>
      <c r="F58" s="651"/>
      <c r="G58" s="651"/>
      <c r="H58" s="651"/>
      <c r="I58" s="651"/>
      <c r="J58" s="651"/>
      <c r="K58" s="651"/>
      <c r="L58" s="651"/>
      <c r="M58" s="41"/>
    </row>
    <row r="59" spans="1:13" ht="15" customHeight="1">
      <c r="A59" s="199"/>
      <c r="B59" s="651"/>
      <c r="C59" s="651"/>
      <c r="D59" s="651"/>
      <c r="E59" s="651"/>
      <c r="F59" s="651"/>
      <c r="G59" s="651"/>
      <c r="H59" s="651"/>
      <c r="I59" s="651"/>
      <c r="J59" s="651"/>
      <c r="K59" s="651"/>
      <c r="L59" s="651"/>
      <c r="M59" s="41"/>
    </row>
    <row r="60" spans="1:13" ht="15" customHeight="1">
      <c r="A60" s="199"/>
      <c r="B60" s="651"/>
      <c r="C60" s="651"/>
      <c r="D60" s="651"/>
      <c r="E60" s="651"/>
      <c r="F60" s="651"/>
      <c r="G60" s="651"/>
      <c r="H60" s="651"/>
      <c r="I60" s="651"/>
      <c r="J60" s="651"/>
      <c r="K60" s="651"/>
      <c r="L60" s="651"/>
      <c r="M60" s="41"/>
    </row>
    <row r="61" spans="1:13" ht="15" customHeight="1">
      <c r="A61" s="199"/>
      <c r="B61" s="651"/>
      <c r="C61" s="651"/>
      <c r="D61" s="651"/>
      <c r="E61" s="651"/>
      <c r="F61" s="651"/>
      <c r="G61" s="651"/>
      <c r="H61" s="651"/>
      <c r="I61" s="651"/>
      <c r="J61" s="651"/>
      <c r="K61" s="651"/>
      <c r="L61" s="651"/>
      <c r="M61" s="41"/>
    </row>
    <row r="62" spans="1:13" ht="10.5" customHeight="1">
      <c r="A62" s="199"/>
      <c r="B62" s="651"/>
      <c r="C62" s="651"/>
      <c r="D62" s="651"/>
      <c r="E62" s="651"/>
      <c r="F62" s="651"/>
      <c r="G62" s="651"/>
      <c r="H62" s="651"/>
      <c r="I62" s="651"/>
      <c r="J62" s="651"/>
      <c r="K62" s="651"/>
      <c r="L62" s="651"/>
      <c r="M62" s="41"/>
    </row>
    <row r="63" spans="1:13" ht="10.5" customHeight="1">
      <c r="A63" s="200"/>
      <c r="B63" s="651"/>
      <c r="C63" s="651"/>
      <c r="D63" s="651"/>
      <c r="E63" s="651"/>
      <c r="F63" s="651"/>
      <c r="G63" s="651"/>
      <c r="H63" s="651"/>
      <c r="I63" s="651"/>
      <c r="J63" s="651"/>
      <c r="K63" s="651"/>
      <c r="L63" s="651"/>
      <c r="M63" s="41"/>
    </row>
    <row r="64" spans="1:13" ht="4.5" customHeight="1">
      <c r="A64" s="200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41"/>
    </row>
    <row r="65" spans="1:15" ht="15.75" customHeight="1">
      <c r="A65" s="199"/>
      <c r="B65" s="371"/>
      <c r="C65" s="371"/>
      <c r="D65" s="112"/>
      <c r="E65" s="112"/>
      <c r="F65" s="112"/>
      <c r="G65" s="112"/>
      <c r="H65" s="112"/>
      <c r="I65" s="112"/>
      <c r="J65" s="112"/>
      <c r="K65" s="112"/>
      <c r="L65" s="112"/>
      <c r="M65" s="41"/>
    </row>
    <row r="66" spans="1:15" ht="12.75" customHeight="1">
      <c r="A66" s="84"/>
      <c r="B66" s="52"/>
      <c r="C66" s="52"/>
      <c r="D66" s="40"/>
      <c r="E66" s="112"/>
      <c r="F66" s="112"/>
      <c r="G66" s="112"/>
      <c r="H66" s="112"/>
      <c r="I66" s="112"/>
      <c r="J66" s="112"/>
      <c r="K66" s="112"/>
      <c r="L66" s="112"/>
      <c r="M66" s="41"/>
    </row>
    <row r="67" spans="1:15" ht="15" customHeight="1">
      <c r="A67" s="84"/>
      <c r="B67" s="52"/>
      <c r="C67" s="52"/>
      <c r="D67" s="40"/>
      <c r="E67" s="52"/>
      <c r="F67" s="40"/>
      <c r="G67" s="40"/>
      <c r="H67" s="52"/>
      <c r="I67" s="167"/>
      <c r="J67" s="85" t="s">
        <v>12</v>
      </c>
      <c r="K67" s="85" t="s">
        <v>13</v>
      </c>
      <c r="L67" s="40"/>
      <c r="M67" s="41"/>
    </row>
    <row r="68" spans="1:15" ht="16.5" customHeight="1">
      <c r="A68" s="84"/>
      <c r="B68" s="52"/>
      <c r="C68" s="44"/>
      <c r="D68" s="201" t="s">
        <v>271</v>
      </c>
      <c r="E68" s="44"/>
      <c r="F68" s="40"/>
      <c r="G68" s="40"/>
      <c r="H68" s="44"/>
      <c r="I68" s="263" t="s">
        <v>206</v>
      </c>
      <c r="J68" s="384" t="str">
        <f>IF(J13&lt;&gt;"",J13,"")</f>
        <v/>
      </c>
      <c r="K68" s="384" t="str">
        <f>J68</f>
        <v/>
      </c>
      <c r="L68" s="176" t="s">
        <v>30</v>
      </c>
      <c r="M68" s="204" t="s">
        <v>29</v>
      </c>
      <c r="O68" s="6"/>
    </row>
    <row r="69" spans="1:15" ht="16.5" customHeight="1">
      <c r="A69" s="84"/>
      <c r="B69" s="52"/>
      <c r="C69" s="44"/>
      <c r="D69" s="202" t="s">
        <v>203</v>
      </c>
      <c r="E69" s="44"/>
      <c r="F69" s="40"/>
      <c r="G69" s="40"/>
      <c r="H69" s="44"/>
      <c r="I69" s="253" t="s">
        <v>218</v>
      </c>
      <c r="J69" s="293"/>
      <c r="K69" s="293"/>
      <c r="L69" s="176" t="s">
        <v>53</v>
      </c>
      <c r="M69" s="204" t="s">
        <v>34</v>
      </c>
      <c r="O69" s="6"/>
    </row>
    <row r="70" spans="1:15" ht="16.5" customHeight="1">
      <c r="A70" s="84"/>
      <c r="B70" s="52"/>
      <c r="C70" s="44"/>
      <c r="D70" s="202" t="s">
        <v>204</v>
      </c>
      <c r="E70" s="44"/>
      <c r="F70" s="40"/>
      <c r="G70" s="40"/>
      <c r="H70" s="44"/>
      <c r="I70" s="253" t="s">
        <v>219</v>
      </c>
      <c r="J70" s="293"/>
      <c r="K70" s="293"/>
      <c r="L70" s="176" t="s">
        <v>53</v>
      </c>
      <c r="M70" s="204" t="s">
        <v>34</v>
      </c>
    </row>
    <row r="71" spans="1:15" ht="16.5" customHeight="1">
      <c r="A71" s="84"/>
      <c r="B71" s="52"/>
      <c r="C71" s="44"/>
      <c r="D71" s="201" t="s">
        <v>205</v>
      </c>
      <c r="E71" s="44"/>
      <c r="F71" s="191"/>
      <c r="G71" s="44"/>
      <c r="H71" s="44"/>
      <c r="I71" s="253" t="s">
        <v>207</v>
      </c>
      <c r="J71" s="189">
        <v>4.1900000000000004</v>
      </c>
      <c r="K71" s="189">
        <v>4.1900000000000004</v>
      </c>
      <c r="L71" s="69" t="s">
        <v>58</v>
      </c>
      <c r="M71" s="205"/>
      <c r="O71" s="8"/>
    </row>
    <row r="72" spans="1:15" ht="16.5" customHeight="1">
      <c r="A72" s="84"/>
      <c r="B72" s="52"/>
      <c r="C72" s="44"/>
      <c r="D72" s="657" t="s">
        <v>355</v>
      </c>
      <c r="E72" s="657"/>
      <c r="F72" s="657"/>
      <c r="G72" s="370"/>
      <c r="H72" s="44"/>
      <c r="I72" s="263" t="s">
        <v>356</v>
      </c>
      <c r="J72" s="385" t="str">
        <f>IF(J69="","",(J77*J78*(J80+J81-J82)*273/3600/101.3/(273+J79)))</f>
        <v/>
      </c>
      <c r="K72" s="385" t="str">
        <f>IF(K69="","",(K77*K78*(K80+K81-K82)*273/3600/101.3/(273+K79)))</f>
        <v/>
      </c>
      <c r="L72" s="176" t="s">
        <v>59</v>
      </c>
      <c r="M72" s="204" t="s">
        <v>39</v>
      </c>
      <c r="O72" s="8"/>
    </row>
    <row r="73" spans="1:15" ht="3" customHeight="1">
      <c r="A73" s="84"/>
      <c r="B73" s="52"/>
      <c r="C73" s="44"/>
      <c r="D73" s="370"/>
      <c r="E73" s="370"/>
      <c r="F73" s="370"/>
      <c r="G73" s="370"/>
      <c r="H73" s="44"/>
      <c r="I73" s="100"/>
      <c r="J73" s="386"/>
      <c r="K73" s="386"/>
      <c r="L73" s="176"/>
      <c r="M73" s="204"/>
      <c r="O73" s="8"/>
    </row>
    <row r="74" spans="1:15" ht="15.75" customHeight="1">
      <c r="A74" s="84"/>
      <c r="B74" s="52"/>
      <c r="C74" s="387" t="s">
        <v>284</v>
      </c>
      <c r="D74" s="370"/>
      <c r="F74" s="388"/>
      <c r="G74" s="388"/>
      <c r="H74" s="388"/>
      <c r="I74" s="388"/>
      <c r="J74" s="388"/>
      <c r="K74" s="388"/>
      <c r="L74" s="388"/>
      <c r="M74" s="203"/>
      <c r="O74" s="8"/>
    </row>
    <row r="75" spans="1:15" ht="19.5" customHeight="1">
      <c r="A75" s="84"/>
      <c r="B75" s="52"/>
      <c r="C75" s="52"/>
      <c r="D75" s="370"/>
      <c r="E75" s="370"/>
      <c r="F75" s="370"/>
      <c r="G75" s="370"/>
      <c r="H75" s="100"/>
      <c r="I75" s="386"/>
      <c r="J75" s="386"/>
      <c r="K75" s="176"/>
      <c r="L75" s="176"/>
      <c r="M75" s="203"/>
      <c r="O75" s="8"/>
    </row>
    <row r="76" spans="1:15" ht="19.5" customHeight="1">
      <c r="A76" s="84"/>
      <c r="B76" s="52"/>
      <c r="C76" s="52"/>
      <c r="D76" s="370"/>
      <c r="E76" s="370"/>
      <c r="F76" s="370"/>
      <c r="G76" s="370"/>
      <c r="H76" s="100"/>
      <c r="I76" s="386"/>
      <c r="J76" s="386"/>
      <c r="K76" s="176"/>
      <c r="L76" s="176"/>
      <c r="M76" s="203"/>
      <c r="O76" s="6"/>
    </row>
    <row r="77" spans="1:15" ht="16.5" customHeight="1">
      <c r="A77" s="84"/>
      <c r="B77" s="52"/>
      <c r="C77" s="52"/>
      <c r="D77" s="621" t="s">
        <v>279</v>
      </c>
      <c r="E77" s="466"/>
      <c r="F77" s="466"/>
      <c r="G77" s="355"/>
      <c r="H77" s="51"/>
      <c r="I77" s="256" t="s">
        <v>272</v>
      </c>
      <c r="J77" s="301"/>
      <c r="K77" s="409"/>
      <c r="L77" s="56" t="s">
        <v>78</v>
      </c>
      <c r="M77" s="204" t="s">
        <v>39</v>
      </c>
      <c r="O77" s="8"/>
    </row>
    <row r="78" spans="1:15" ht="16.5" customHeight="1">
      <c r="A78" s="84"/>
      <c r="B78" s="52"/>
      <c r="C78" s="52"/>
      <c r="D78" s="621" t="s">
        <v>280</v>
      </c>
      <c r="E78" s="466"/>
      <c r="F78" s="466"/>
      <c r="G78" s="466"/>
      <c r="H78" s="51"/>
      <c r="I78" s="256" t="s">
        <v>273</v>
      </c>
      <c r="J78" s="302"/>
      <c r="K78" s="410"/>
      <c r="L78" s="239" t="s">
        <v>140</v>
      </c>
      <c r="M78" s="204" t="s">
        <v>52</v>
      </c>
      <c r="O78" s="8"/>
    </row>
    <row r="79" spans="1:15" ht="16.5" customHeight="1">
      <c r="A79" s="84"/>
      <c r="B79" s="52"/>
      <c r="C79" s="52"/>
      <c r="D79" s="621" t="s">
        <v>281</v>
      </c>
      <c r="E79" s="466"/>
      <c r="F79" s="466"/>
      <c r="G79" s="466"/>
      <c r="H79" s="466"/>
      <c r="I79" s="256" t="s">
        <v>274</v>
      </c>
      <c r="J79" s="303"/>
      <c r="K79" s="411"/>
      <c r="L79" s="56" t="s">
        <v>53</v>
      </c>
      <c r="M79" s="204" t="s">
        <v>34</v>
      </c>
      <c r="O79" s="32"/>
    </row>
    <row r="80" spans="1:15" ht="16.5" customHeight="1">
      <c r="A80" s="84"/>
      <c r="B80" s="52"/>
      <c r="C80" s="52"/>
      <c r="D80" s="621" t="s">
        <v>282</v>
      </c>
      <c r="E80" s="466"/>
      <c r="F80" s="466"/>
      <c r="G80" s="466"/>
      <c r="H80" s="466"/>
      <c r="I80" s="256" t="s">
        <v>275</v>
      </c>
      <c r="J80" s="304"/>
      <c r="K80" s="412"/>
      <c r="L80" s="56" t="s">
        <v>54</v>
      </c>
      <c r="M80" s="204" t="s">
        <v>29</v>
      </c>
      <c r="O80" s="32"/>
    </row>
    <row r="81" spans="1:15" ht="16.5" customHeight="1">
      <c r="A81" s="84"/>
      <c r="B81" s="52"/>
      <c r="C81" s="52"/>
      <c r="D81" s="648" t="s">
        <v>283</v>
      </c>
      <c r="E81" s="466"/>
      <c r="F81" s="466"/>
      <c r="G81" s="466"/>
      <c r="H81" s="466"/>
      <c r="I81" s="256" t="s">
        <v>276</v>
      </c>
      <c r="J81" s="304"/>
      <c r="K81" s="412"/>
      <c r="L81" s="56" t="s">
        <v>54</v>
      </c>
      <c r="M81" s="204" t="s">
        <v>29</v>
      </c>
      <c r="O81" s="8"/>
    </row>
    <row r="82" spans="1:15" ht="16.5" customHeight="1">
      <c r="A82" s="84"/>
      <c r="B82" s="52"/>
      <c r="C82" s="52"/>
      <c r="D82" s="652" t="s">
        <v>287</v>
      </c>
      <c r="E82" s="653"/>
      <c r="F82" s="653"/>
      <c r="G82" s="653"/>
      <c r="H82" s="653"/>
      <c r="I82" s="256" t="s">
        <v>277</v>
      </c>
      <c r="J82" s="305" t="str">
        <f>IF(J79="","",IF(J84="乾　式","0.00",10^(7.203-1735.74/(J79+234))))</f>
        <v/>
      </c>
      <c r="K82" s="305" t="str">
        <f>IF(J79="","",IF(J84="乾　式","0.00",10^(7.203-1735.74/(K79+234))))</f>
        <v/>
      </c>
      <c r="L82" s="56" t="s">
        <v>54</v>
      </c>
      <c r="M82" s="204" t="s">
        <v>29</v>
      </c>
      <c r="O82" s="8"/>
    </row>
    <row r="83" spans="1:15" ht="3" customHeight="1">
      <c r="A83" s="84"/>
      <c r="B83" s="52"/>
      <c r="C83" s="52"/>
      <c r="D83" s="389"/>
      <c r="E83" s="355"/>
      <c r="F83" s="355"/>
      <c r="G83" s="355"/>
      <c r="H83" s="355"/>
      <c r="I83" s="390"/>
      <c r="J83" s="391"/>
      <c r="K83" s="392"/>
      <c r="L83" s="56"/>
      <c r="M83" s="204"/>
    </row>
    <row r="84" spans="1:15" ht="16.5" customHeight="1">
      <c r="A84" s="84"/>
      <c r="B84" s="52"/>
      <c r="C84" s="365"/>
      <c r="D84" s="365" t="s">
        <v>367</v>
      </c>
      <c r="E84" s="355"/>
      <c r="F84" s="157"/>
      <c r="G84" s="157"/>
      <c r="H84" s="355"/>
      <c r="I84" s="390"/>
      <c r="J84" s="408"/>
      <c r="K84" s="44"/>
      <c r="L84" s="56"/>
      <c r="M84" s="204"/>
      <c r="O84" s="5"/>
    </row>
    <row r="85" spans="1:15" ht="16.5" customHeight="1">
      <c r="A85" s="84"/>
      <c r="B85" s="52"/>
      <c r="C85" s="52"/>
      <c r="D85" s="371" t="s">
        <v>285</v>
      </c>
      <c r="E85" s="191"/>
      <c r="F85" s="191"/>
      <c r="G85" s="191"/>
      <c r="H85" s="191"/>
      <c r="I85" s="191"/>
      <c r="J85" s="284"/>
      <c r="K85" s="393"/>
      <c r="L85" s="176"/>
      <c r="M85" s="206"/>
      <c r="O85" s="33"/>
    </row>
    <row r="86" spans="1:15" ht="16.5" customHeight="1">
      <c r="A86" s="84"/>
      <c r="B86" s="52"/>
      <c r="C86" s="52"/>
      <c r="D86" s="371" t="s">
        <v>278</v>
      </c>
      <c r="E86" s="191"/>
      <c r="F86" s="191"/>
      <c r="G86" s="191"/>
      <c r="H86" s="191"/>
      <c r="I86" s="191"/>
      <c r="J86" s="191"/>
      <c r="K86" s="191"/>
      <c r="L86" s="176"/>
      <c r="M86" s="206"/>
    </row>
    <row r="87" spans="1:15" ht="18" customHeight="1">
      <c r="A87" s="84"/>
      <c r="B87" s="52"/>
      <c r="C87" s="52"/>
      <c r="D87" s="619"/>
      <c r="E87" s="620"/>
      <c r="F87" s="620"/>
      <c r="G87" s="620"/>
      <c r="H87" s="620"/>
      <c r="I87" s="620"/>
      <c r="J87" s="85"/>
      <c r="K87" s="40"/>
      <c r="L87" s="176"/>
      <c r="M87" s="41"/>
    </row>
    <row r="88" spans="1:15" ht="13.5" customHeight="1" thickBot="1">
      <c r="A88" s="84"/>
      <c r="B88" s="52"/>
      <c r="C88" s="52"/>
      <c r="D88" s="371"/>
      <c r="E88" s="70"/>
      <c r="F88" s="70"/>
      <c r="G88" s="70"/>
      <c r="H88" s="70"/>
      <c r="I88" s="70"/>
      <c r="J88" s="85"/>
      <c r="K88" s="40"/>
      <c r="L88" s="176"/>
      <c r="M88" s="41"/>
    </row>
    <row r="89" spans="1:15" ht="16.899999999999999" customHeight="1" thickBot="1">
      <c r="A89" s="84"/>
      <c r="B89" s="52"/>
      <c r="C89" s="52"/>
      <c r="D89" s="371" t="s">
        <v>286</v>
      </c>
      <c r="E89" s="70"/>
      <c r="F89" s="70"/>
      <c r="G89" s="70"/>
      <c r="H89" s="70"/>
      <c r="I89" s="263" t="s">
        <v>265</v>
      </c>
      <c r="J89" s="335" t="str">
        <f>IF(COUNTBLANK(J77:J81)=0,J71*J68*(J69-J70)/(3600*J72)*100,"")</f>
        <v/>
      </c>
      <c r="K89" s="306" t="str">
        <f>IF(COUNTBLANK(K77:K81)=0,K71*K68*(K69-K70)/(3600*K72)*100,"")</f>
        <v/>
      </c>
      <c r="L89" s="176" t="s">
        <v>22</v>
      </c>
      <c r="M89" s="204" t="s">
        <v>6</v>
      </c>
    </row>
    <row r="90" spans="1:15" ht="5.25" customHeight="1" thickBot="1">
      <c r="A90" s="84"/>
      <c r="B90" s="52"/>
      <c r="C90" s="52"/>
      <c r="D90" s="371"/>
      <c r="E90" s="70"/>
      <c r="F90" s="70"/>
      <c r="G90" s="70"/>
      <c r="H90" s="70"/>
      <c r="I90" s="191"/>
      <c r="J90" s="172"/>
      <c r="K90" s="167"/>
      <c r="L90" s="176"/>
      <c r="M90" s="204"/>
    </row>
    <row r="91" spans="1:15" ht="20.25" customHeight="1" thickBot="1">
      <c r="A91" s="84"/>
      <c r="B91" s="52"/>
      <c r="C91" s="52"/>
      <c r="D91" s="40"/>
      <c r="E91" s="365"/>
      <c r="F91" s="85"/>
      <c r="G91" s="85"/>
      <c r="H91" s="85"/>
      <c r="I91" s="44"/>
      <c r="J91" s="207" t="s">
        <v>264</v>
      </c>
      <c r="K91" s="307" t="str">
        <f>IF(COUNTBLANK(J77:K81)=0,(J89+K89)/2,"")</f>
        <v/>
      </c>
      <c r="L91" s="176" t="s">
        <v>22</v>
      </c>
      <c r="M91" s="204" t="s">
        <v>6</v>
      </c>
    </row>
    <row r="92" spans="1:15" ht="5.25" customHeight="1" thickBot="1">
      <c r="A92" s="84"/>
      <c r="B92" s="52"/>
      <c r="C92" s="52"/>
      <c r="D92" s="371"/>
      <c r="E92" s="52"/>
      <c r="F92" s="85"/>
      <c r="G92" s="85"/>
      <c r="H92" s="85"/>
      <c r="I92" s="85"/>
      <c r="J92" s="85"/>
      <c r="K92" s="105"/>
      <c r="L92" s="40"/>
      <c r="M92" s="41"/>
    </row>
    <row r="93" spans="1:15" ht="16.5" customHeight="1" thickBot="1">
      <c r="A93" s="84"/>
      <c r="B93" s="52"/>
      <c r="C93" s="52"/>
      <c r="D93" s="365"/>
      <c r="E93" s="85"/>
      <c r="F93" s="85"/>
      <c r="G93" s="85"/>
      <c r="H93" s="85"/>
      <c r="I93" s="85"/>
      <c r="J93" s="65" t="s">
        <v>16</v>
      </c>
      <c r="K93" s="308" t="str">
        <f>IF(K91&lt;&gt;"",ABS(J89-K89)/K91,"")</f>
        <v/>
      </c>
      <c r="L93" s="342" t="s">
        <v>373</v>
      </c>
      <c r="M93" s="41"/>
    </row>
    <row r="94" spans="1:15" ht="4.5" customHeight="1">
      <c r="A94" s="84"/>
      <c r="B94" s="52"/>
      <c r="C94" s="52"/>
      <c r="D94" s="365"/>
      <c r="E94" s="85"/>
      <c r="F94" s="85"/>
      <c r="G94" s="85"/>
      <c r="H94" s="85"/>
      <c r="I94" s="172"/>
      <c r="J94" s="208"/>
      <c r="K94" s="209"/>
      <c r="L94" s="172"/>
      <c r="M94" s="41"/>
    </row>
    <row r="95" spans="1:15" ht="16.5" customHeight="1">
      <c r="A95" s="45" t="s">
        <v>86</v>
      </c>
      <c r="B95" s="365"/>
      <c r="C95" s="52"/>
      <c r="D95" s="365"/>
      <c r="E95" s="85"/>
      <c r="F95" s="85"/>
      <c r="G95" s="90"/>
      <c r="H95" s="90" t="s">
        <v>118</v>
      </c>
      <c r="I95" s="172"/>
      <c r="J95" s="208"/>
      <c r="K95" s="209"/>
      <c r="L95" s="172"/>
      <c r="M95" s="41"/>
    </row>
    <row r="96" spans="1:15" ht="16.5" customHeight="1">
      <c r="A96" s="84"/>
      <c r="B96" s="52"/>
      <c r="C96" s="52"/>
      <c r="D96" s="365"/>
      <c r="E96" s="85"/>
      <c r="F96" s="85"/>
      <c r="G96" s="85"/>
      <c r="H96" s="85"/>
      <c r="I96" s="172"/>
      <c r="J96" s="208"/>
      <c r="K96" s="209"/>
      <c r="L96" s="172"/>
      <c r="M96" s="41"/>
    </row>
    <row r="97" spans="1:13" ht="16.5" customHeight="1">
      <c r="A97" s="84"/>
      <c r="B97" s="52"/>
      <c r="C97" s="52"/>
      <c r="D97" s="365"/>
      <c r="E97" s="85"/>
      <c r="F97" s="85"/>
      <c r="G97" s="85"/>
      <c r="H97" s="85"/>
      <c r="I97" s="172"/>
      <c r="J97" s="208"/>
      <c r="K97" s="209"/>
      <c r="L97" s="172"/>
      <c r="M97" s="41"/>
    </row>
    <row r="98" spans="1:13" ht="16.5" customHeight="1">
      <c r="A98" s="84"/>
      <c r="B98" s="52"/>
      <c r="C98" s="52"/>
      <c r="D98" s="365"/>
      <c r="E98" s="85"/>
      <c r="F98" s="85"/>
      <c r="G98" s="85"/>
      <c r="H98" s="85"/>
      <c r="I98" s="172"/>
      <c r="J98" s="208"/>
      <c r="K98" s="209"/>
      <c r="L98" s="172"/>
      <c r="M98" s="41"/>
    </row>
    <row r="99" spans="1:13" ht="16.5" customHeight="1">
      <c r="A99" s="84"/>
      <c r="B99" s="52"/>
      <c r="C99" s="52"/>
      <c r="D99" s="365"/>
      <c r="E99" s="85"/>
      <c r="F99" s="85"/>
      <c r="G99" s="85"/>
      <c r="H99" s="85"/>
      <c r="I99" s="172"/>
      <c r="J99" s="208"/>
      <c r="K99" s="209"/>
      <c r="L99" s="172"/>
      <c r="M99" s="41"/>
    </row>
    <row r="100" spans="1:13" ht="16.5" customHeight="1">
      <c r="A100" s="84"/>
      <c r="B100" s="52"/>
      <c r="C100" s="52"/>
      <c r="D100" s="365"/>
      <c r="E100" s="85"/>
      <c r="F100" s="85"/>
      <c r="G100" s="85"/>
      <c r="H100" s="85"/>
      <c r="I100" s="172"/>
      <c r="J100" s="208"/>
      <c r="K100" s="209"/>
      <c r="L100" s="172"/>
      <c r="M100" s="41"/>
    </row>
    <row r="101" spans="1:13" ht="16.5" customHeight="1">
      <c r="A101" s="84"/>
      <c r="B101" s="52"/>
      <c r="C101" s="52"/>
      <c r="D101" s="365"/>
      <c r="E101" s="85"/>
      <c r="F101" s="85"/>
      <c r="G101" s="85"/>
      <c r="H101" s="85"/>
      <c r="I101" s="172"/>
      <c r="J101" s="208"/>
      <c r="K101" s="209"/>
      <c r="L101" s="172"/>
      <c r="M101" s="41"/>
    </row>
    <row r="102" spans="1:13" ht="16.5" customHeight="1">
      <c r="A102" s="84"/>
      <c r="B102" s="52"/>
      <c r="C102" s="52"/>
      <c r="D102" s="365"/>
      <c r="E102" s="85"/>
      <c r="F102" s="85"/>
      <c r="G102" s="85"/>
      <c r="H102" s="85"/>
      <c r="I102" s="172"/>
      <c r="J102" s="208"/>
      <c r="K102" s="209"/>
      <c r="L102" s="172"/>
      <c r="M102" s="41"/>
    </row>
    <row r="103" spans="1:13" ht="13.5" customHeight="1">
      <c r="A103" s="84"/>
      <c r="B103" s="52"/>
      <c r="C103" s="52"/>
      <c r="D103" s="365"/>
      <c r="E103" s="85"/>
      <c r="F103" s="85"/>
      <c r="G103" s="85"/>
      <c r="H103" s="85"/>
      <c r="I103" s="172"/>
      <c r="J103" s="208"/>
      <c r="K103" s="209"/>
      <c r="L103" s="172"/>
      <c r="M103" s="41"/>
    </row>
    <row r="104" spans="1:13" ht="6.75" customHeight="1" thickBot="1">
      <c r="A104" s="91"/>
      <c r="B104" s="95"/>
      <c r="C104" s="95"/>
      <c r="D104" s="104"/>
      <c r="E104" s="104"/>
      <c r="F104" s="104"/>
      <c r="G104" s="104"/>
      <c r="H104" s="104"/>
      <c r="I104" s="104"/>
      <c r="J104" s="198"/>
      <c r="K104" s="104"/>
      <c r="L104" s="104"/>
      <c r="M104" s="99"/>
    </row>
    <row r="105" spans="1:13" ht="18" customHeight="1" thickBot="1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</row>
    <row r="106" spans="1:13" ht="18.75" customHeight="1" thickBot="1">
      <c r="A106" s="645" t="s">
        <v>122</v>
      </c>
      <c r="B106" s="646"/>
      <c r="C106" s="646"/>
      <c r="D106" s="646"/>
      <c r="E106" s="646"/>
      <c r="F106" s="646"/>
      <c r="G106" s="646"/>
      <c r="H106" s="646"/>
      <c r="I106" s="646"/>
      <c r="J106" s="646"/>
      <c r="K106" s="646"/>
      <c r="L106" s="646"/>
      <c r="M106" s="647"/>
    </row>
    <row r="107" spans="1:13" ht="28.5" customHeight="1" thickTop="1">
      <c r="A107" s="582" t="s">
        <v>238</v>
      </c>
      <c r="B107" s="644"/>
      <c r="C107" s="583"/>
      <c r="D107" s="611" t="str">
        <f>+$D$3</f>
        <v>テーブルレンジ、　ローレンジ、　卓上レンジ、　中華レンジ　（選択してください）　　（２．熱効率）</v>
      </c>
      <c r="E107" s="584"/>
      <c r="F107" s="584"/>
      <c r="G107" s="584"/>
      <c r="H107" s="584"/>
      <c r="I107" s="584"/>
      <c r="J107" s="584"/>
      <c r="K107" s="585"/>
      <c r="L107" s="611" t="str">
        <f>+$L$3</f>
        <v>ガス種：</v>
      </c>
      <c r="M107" s="612"/>
    </row>
    <row r="108" spans="1:13" ht="18" customHeight="1" thickBot="1">
      <c r="A108" s="622" t="s">
        <v>76</v>
      </c>
      <c r="B108" s="623"/>
      <c r="C108" s="624"/>
      <c r="D108" s="630" t="str">
        <f>+$D$4</f>
        <v/>
      </c>
      <c r="E108" s="630"/>
      <c r="F108" s="633"/>
      <c r="G108" s="633"/>
      <c r="H108" s="650"/>
      <c r="I108" s="372" t="s">
        <v>2</v>
      </c>
      <c r="J108" s="627" t="str">
        <f>+$J$4</f>
        <v/>
      </c>
      <c r="K108" s="628"/>
      <c r="L108" s="628"/>
      <c r="M108" s="629"/>
    </row>
    <row r="109" spans="1:13" ht="15.75" customHeight="1">
      <c r="A109" s="638" t="s">
        <v>12</v>
      </c>
      <c r="B109" s="639"/>
      <c r="C109" s="640"/>
      <c r="D109" s="625" t="s">
        <v>26</v>
      </c>
      <c r="E109" s="635"/>
      <c r="F109" s="636"/>
      <c r="G109" s="637"/>
      <c r="H109" s="625" t="s">
        <v>21</v>
      </c>
      <c r="I109" s="289"/>
      <c r="J109" s="625" t="s">
        <v>57</v>
      </c>
      <c r="K109" s="289"/>
      <c r="L109" s="625" t="s">
        <v>147</v>
      </c>
      <c r="M109" s="211"/>
    </row>
    <row r="110" spans="1:13" ht="15.75" customHeight="1" thickBot="1">
      <c r="A110" s="616" t="s">
        <v>13</v>
      </c>
      <c r="B110" s="617"/>
      <c r="C110" s="618"/>
      <c r="D110" s="626"/>
      <c r="E110" s="641"/>
      <c r="F110" s="642"/>
      <c r="G110" s="643"/>
      <c r="H110" s="626"/>
      <c r="I110" s="290"/>
      <c r="J110" s="626"/>
      <c r="K110" s="290"/>
      <c r="L110" s="626"/>
      <c r="M110" s="212"/>
    </row>
    <row r="111" spans="1:13" ht="5.65" customHeight="1">
      <c r="A111" s="196"/>
      <c r="B111" s="85"/>
      <c r="C111" s="85"/>
      <c r="D111" s="85"/>
      <c r="E111" s="213"/>
      <c r="F111" s="213"/>
      <c r="G111" s="213"/>
      <c r="H111" s="197"/>
      <c r="I111" s="72"/>
      <c r="J111" s="85"/>
      <c r="K111" s="214"/>
      <c r="L111" s="197"/>
      <c r="M111" s="215"/>
    </row>
    <row r="112" spans="1:13" ht="22.5" customHeight="1">
      <c r="A112" s="84"/>
      <c r="B112" s="52"/>
      <c r="C112" s="42" t="s">
        <v>40</v>
      </c>
      <c r="D112" s="157"/>
      <c r="E112" s="40"/>
      <c r="F112" s="40"/>
      <c r="G112" s="40"/>
      <c r="H112" s="40"/>
      <c r="I112" s="40"/>
      <c r="J112" s="40"/>
      <c r="K112" s="40"/>
      <c r="L112" s="40"/>
      <c r="M112" s="41"/>
    </row>
    <row r="113" spans="1:15" ht="15.75" customHeight="1">
      <c r="A113" s="84"/>
      <c r="B113" s="52"/>
      <c r="C113" s="654" t="s">
        <v>358</v>
      </c>
      <c r="D113" s="654"/>
      <c r="E113" s="654"/>
      <c r="F113" s="654"/>
      <c r="G113" s="654"/>
      <c r="H113" s="654"/>
      <c r="I113" s="654"/>
      <c r="J113" s="654"/>
      <c r="K113" s="654"/>
      <c r="L113" s="654"/>
      <c r="M113" s="41"/>
    </row>
    <row r="114" spans="1:15" ht="15.75" customHeight="1">
      <c r="A114" s="84"/>
      <c r="B114" s="52"/>
      <c r="C114" s="654"/>
      <c r="D114" s="654"/>
      <c r="E114" s="654"/>
      <c r="F114" s="654"/>
      <c r="G114" s="654"/>
      <c r="H114" s="654"/>
      <c r="I114" s="654"/>
      <c r="J114" s="654"/>
      <c r="K114" s="654"/>
      <c r="L114" s="654"/>
      <c r="M114" s="41"/>
    </row>
    <row r="115" spans="1:15" ht="15.75" customHeight="1">
      <c r="A115" s="84"/>
      <c r="B115" s="52"/>
      <c r="C115" s="654"/>
      <c r="D115" s="654"/>
      <c r="E115" s="654"/>
      <c r="F115" s="654"/>
      <c r="G115" s="654"/>
      <c r="H115" s="654"/>
      <c r="I115" s="654"/>
      <c r="J115" s="654"/>
      <c r="K115" s="654"/>
      <c r="L115" s="654"/>
      <c r="M115" s="41"/>
    </row>
    <row r="116" spans="1:15" ht="15.75" customHeight="1">
      <c r="A116" s="84"/>
      <c r="B116" s="52"/>
      <c r="C116" s="654"/>
      <c r="D116" s="654"/>
      <c r="E116" s="654"/>
      <c r="F116" s="654"/>
      <c r="G116" s="654"/>
      <c r="H116" s="654"/>
      <c r="I116" s="654"/>
      <c r="J116" s="654"/>
      <c r="K116" s="654"/>
      <c r="L116" s="654"/>
      <c r="M116" s="41"/>
    </row>
    <row r="117" spans="1:15" ht="15" customHeight="1">
      <c r="A117" s="84"/>
      <c r="B117" s="52"/>
      <c r="C117" s="52"/>
      <c r="D117" s="40"/>
      <c r="E117" s="371"/>
      <c r="F117" s="85"/>
      <c r="G117" s="85"/>
      <c r="H117" s="371"/>
      <c r="I117" s="85"/>
      <c r="J117" s="40"/>
      <c r="K117" s="40"/>
      <c r="L117" s="40"/>
      <c r="M117" s="41"/>
    </row>
    <row r="118" spans="1:15" ht="15" customHeight="1">
      <c r="A118" s="84"/>
      <c r="B118" s="52"/>
      <c r="C118" s="52"/>
      <c r="D118" s="40"/>
      <c r="E118" s="371"/>
      <c r="F118" s="85"/>
      <c r="G118" s="85"/>
      <c r="H118" s="371"/>
      <c r="I118" s="85"/>
      <c r="J118" s="40"/>
      <c r="K118" s="40"/>
      <c r="L118" s="40"/>
      <c r="M118" s="41"/>
    </row>
    <row r="119" spans="1:15" ht="15" customHeight="1">
      <c r="A119" s="84"/>
      <c r="B119" s="52"/>
      <c r="C119" s="52"/>
      <c r="D119" s="40"/>
      <c r="E119" s="40"/>
      <c r="F119" s="40"/>
      <c r="G119" s="40"/>
      <c r="H119" s="52"/>
      <c r="I119" s="42"/>
      <c r="J119" s="85" t="s">
        <v>12</v>
      </c>
      <c r="K119" s="85" t="s">
        <v>13</v>
      </c>
      <c r="L119" s="44"/>
      <c r="M119" s="41"/>
      <c r="O119" s="6"/>
    </row>
    <row r="120" spans="1:15" ht="16.5" customHeight="1">
      <c r="A120" s="84"/>
      <c r="B120" s="52"/>
      <c r="C120" s="52"/>
      <c r="D120" s="607" t="s">
        <v>214</v>
      </c>
      <c r="E120" s="607"/>
      <c r="F120" s="607"/>
      <c r="G120" s="607"/>
      <c r="H120" s="44"/>
      <c r="I120" s="253" t="s">
        <v>216</v>
      </c>
      <c r="J120" s="291"/>
      <c r="K120" s="291"/>
      <c r="L120" s="176" t="s">
        <v>35</v>
      </c>
      <c r="M120" s="204" t="s">
        <v>29</v>
      </c>
      <c r="O120" s="6"/>
    </row>
    <row r="121" spans="1:15" ht="16.5" customHeight="1">
      <c r="A121" s="84"/>
      <c r="B121" s="52"/>
      <c r="C121" s="52"/>
      <c r="D121" s="607" t="s">
        <v>215</v>
      </c>
      <c r="E121" s="607"/>
      <c r="F121" s="607"/>
      <c r="G121" s="607"/>
      <c r="H121" s="44"/>
      <c r="I121" s="253" t="s">
        <v>217</v>
      </c>
      <c r="J121" s="309">
        <v>2260</v>
      </c>
      <c r="K121" s="309">
        <v>2260</v>
      </c>
      <c r="L121" s="176" t="s">
        <v>32</v>
      </c>
      <c r="M121" s="205"/>
    </row>
    <row r="122" spans="1:15" ht="16.5" customHeight="1">
      <c r="A122" s="84"/>
      <c r="B122" s="52"/>
      <c r="C122" s="52"/>
      <c r="D122" s="607" t="s">
        <v>360</v>
      </c>
      <c r="E122" s="607"/>
      <c r="F122" s="607"/>
      <c r="G122" s="607"/>
      <c r="H122" s="44"/>
      <c r="I122" s="253" t="s">
        <v>359</v>
      </c>
      <c r="J122" s="394" t="str">
        <f>IF(COUNTBLANK(J127:J131)=0,(J127*J128*(J130+J131-J132)*273/3600/101.3/(273+J129)),"")</f>
        <v/>
      </c>
      <c r="K122" s="394" t="str">
        <f>IF(COUNTBLANK(K127:K131)=0,(K127*K128*(K130+K131-K132)*273/3600/101.3/(273+K129)),"")</f>
        <v/>
      </c>
      <c r="L122" s="176" t="s">
        <v>36</v>
      </c>
      <c r="M122" s="204" t="s">
        <v>39</v>
      </c>
      <c r="O122" s="8"/>
    </row>
    <row r="123" spans="1:15" ht="9.75" customHeight="1">
      <c r="A123" s="84"/>
      <c r="B123" s="52"/>
      <c r="C123" s="52"/>
      <c r="D123" s="389"/>
      <c r="E123" s="355"/>
      <c r="F123" s="355"/>
      <c r="G123" s="355"/>
      <c r="H123" s="355"/>
      <c r="I123" s="390"/>
      <c r="J123" s="395"/>
      <c r="K123" s="396"/>
      <c r="L123" s="56"/>
      <c r="M123" s="204"/>
    </row>
    <row r="124" spans="1:15" ht="15" customHeight="1">
      <c r="A124" s="84"/>
      <c r="B124" s="52"/>
      <c r="C124" s="387" t="s">
        <v>297</v>
      </c>
      <c r="D124" s="370"/>
      <c r="F124" s="388"/>
      <c r="G124" s="388"/>
      <c r="H124" s="388"/>
      <c r="I124" s="388"/>
      <c r="J124" s="388"/>
      <c r="K124" s="388"/>
      <c r="L124" s="388"/>
      <c r="M124" s="203"/>
      <c r="O124" s="8"/>
    </row>
    <row r="125" spans="1:15" ht="15" customHeight="1">
      <c r="A125" s="84"/>
      <c r="B125" s="52"/>
      <c r="C125" s="52"/>
      <c r="D125" s="370"/>
      <c r="E125" s="370"/>
      <c r="F125" s="370"/>
      <c r="G125" s="370"/>
      <c r="H125" s="100"/>
      <c r="I125" s="386"/>
      <c r="J125" s="386"/>
      <c r="K125" s="176"/>
      <c r="L125" s="176"/>
      <c r="M125" s="203"/>
      <c r="O125" s="8"/>
    </row>
    <row r="126" spans="1:15" ht="19.5" customHeight="1">
      <c r="A126" s="84"/>
      <c r="B126" s="52"/>
      <c r="C126" s="52"/>
      <c r="D126" s="370"/>
      <c r="E126" s="370"/>
      <c r="F126" s="370"/>
      <c r="G126" s="370"/>
      <c r="H126" s="100"/>
      <c r="I126" s="386"/>
      <c r="J126" s="386"/>
      <c r="K126" s="176"/>
      <c r="L126" s="176"/>
      <c r="M126" s="203"/>
      <c r="O126" s="8"/>
    </row>
    <row r="127" spans="1:15" ht="16.5" customHeight="1">
      <c r="A127" s="84"/>
      <c r="B127" s="52"/>
      <c r="C127" s="52"/>
      <c r="D127" s="621" t="s">
        <v>279</v>
      </c>
      <c r="E127" s="466"/>
      <c r="F127" s="466"/>
      <c r="G127" s="355"/>
      <c r="H127" s="51"/>
      <c r="I127" s="256" t="s">
        <v>272</v>
      </c>
      <c r="J127" s="301"/>
      <c r="K127" s="413"/>
      <c r="L127" s="56" t="s">
        <v>78</v>
      </c>
      <c r="M127" s="204" t="s">
        <v>39</v>
      </c>
      <c r="O127" s="6"/>
    </row>
    <row r="128" spans="1:15" ht="16.5" customHeight="1">
      <c r="A128" s="84"/>
      <c r="B128" s="52"/>
      <c r="C128" s="52"/>
      <c r="D128" s="621" t="s">
        <v>280</v>
      </c>
      <c r="E128" s="466"/>
      <c r="F128" s="466"/>
      <c r="G128" s="466"/>
      <c r="H128" s="51"/>
      <c r="I128" s="256" t="s">
        <v>273</v>
      </c>
      <c r="J128" s="302"/>
      <c r="K128" s="414"/>
      <c r="L128" s="239" t="s">
        <v>140</v>
      </c>
      <c r="M128" s="204" t="s">
        <v>52</v>
      </c>
    </row>
    <row r="129" spans="1:15" ht="16.5" customHeight="1">
      <c r="A129" s="84"/>
      <c r="B129" s="52"/>
      <c r="C129" s="52"/>
      <c r="D129" s="621" t="s">
        <v>281</v>
      </c>
      <c r="E129" s="466"/>
      <c r="F129" s="466"/>
      <c r="G129" s="466"/>
      <c r="H129" s="466"/>
      <c r="I129" s="256" t="s">
        <v>274</v>
      </c>
      <c r="J129" s="303"/>
      <c r="K129" s="415"/>
      <c r="L129" s="56" t="s">
        <v>60</v>
      </c>
      <c r="M129" s="204" t="s">
        <v>34</v>
      </c>
    </row>
    <row r="130" spans="1:15" ht="16.5" customHeight="1">
      <c r="A130" s="84"/>
      <c r="B130" s="52"/>
      <c r="C130" s="52"/>
      <c r="D130" s="621" t="s">
        <v>282</v>
      </c>
      <c r="E130" s="466"/>
      <c r="F130" s="466"/>
      <c r="G130" s="466"/>
      <c r="H130" s="466"/>
      <c r="I130" s="256" t="s">
        <v>275</v>
      </c>
      <c r="J130" s="304"/>
      <c r="K130" s="416"/>
      <c r="L130" s="56" t="s">
        <v>61</v>
      </c>
      <c r="M130" s="204" t="s">
        <v>29</v>
      </c>
    </row>
    <row r="131" spans="1:15" ht="16.5" customHeight="1">
      <c r="A131" s="84"/>
      <c r="B131" s="52"/>
      <c r="C131" s="52"/>
      <c r="D131" s="648" t="s">
        <v>283</v>
      </c>
      <c r="E131" s="466"/>
      <c r="F131" s="466"/>
      <c r="G131" s="466"/>
      <c r="H131" s="466"/>
      <c r="I131" s="256" t="s">
        <v>276</v>
      </c>
      <c r="J131" s="304"/>
      <c r="K131" s="416"/>
      <c r="L131" s="56" t="s">
        <v>54</v>
      </c>
      <c r="M131" s="204" t="s">
        <v>29</v>
      </c>
    </row>
    <row r="132" spans="1:15" ht="16.5" customHeight="1">
      <c r="A132" s="84"/>
      <c r="B132" s="52"/>
      <c r="C132" s="52"/>
      <c r="D132" s="652" t="s">
        <v>287</v>
      </c>
      <c r="E132" s="653"/>
      <c r="F132" s="653"/>
      <c r="G132" s="653"/>
      <c r="H132" s="653"/>
      <c r="I132" s="256" t="s">
        <v>277</v>
      </c>
      <c r="J132" s="397" t="str">
        <f>IF(J129="","",IF($J$134="乾　式","0",10^(7.203-1735.74/(J129+234))))</f>
        <v/>
      </c>
      <c r="K132" s="397" t="str">
        <f>IF(K129="","",IF($J$134="乾　式","0",10^(7.203-1735.74/(K129+234))))</f>
        <v/>
      </c>
      <c r="L132" s="56" t="s">
        <v>54</v>
      </c>
      <c r="M132" s="204" t="s">
        <v>29</v>
      </c>
    </row>
    <row r="133" spans="1:15" ht="3" customHeight="1">
      <c r="A133" s="84"/>
      <c r="B133" s="52"/>
      <c r="C133" s="52"/>
      <c r="D133" s="389"/>
      <c r="E133" s="355"/>
      <c r="F133" s="355"/>
      <c r="G133" s="355"/>
      <c r="H133" s="355"/>
      <c r="I133" s="390"/>
      <c r="J133" s="391"/>
      <c r="K133" s="392"/>
      <c r="L133" s="56"/>
      <c r="M133" s="204"/>
    </row>
    <row r="134" spans="1:15" ht="17.25" customHeight="1">
      <c r="A134" s="84"/>
      <c r="B134" s="52"/>
      <c r="C134" s="365"/>
      <c r="D134" s="365" t="s">
        <v>367</v>
      </c>
      <c r="E134" s="355"/>
      <c r="F134" s="157"/>
      <c r="G134" s="157"/>
      <c r="H134" s="355"/>
      <c r="I134" s="390"/>
      <c r="J134" s="408"/>
      <c r="K134" s="44"/>
      <c r="L134" s="56"/>
      <c r="M134" s="204"/>
      <c r="O134" s="5"/>
    </row>
    <row r="135" spans="1:15" ht="17.649999999999999" customHeight="1">
      <c r="A135" s="84"/>
      <c r="B135" s="52"/>
      <c r="C135" s="52"/>
      <c r="D135" s="371" t="s">
        <v>285</v>
      </c>
      <c r="E135" s="191"/>
      <c r="F135" s="191"/>
      <c r="G135" s="191"/>
      <c r="H135" s="191"/>
      <c r="I135" s="191"/>
      <c r="J135" s="284"/>
      <c r="K135" s="393"/>
      <c r="L135" s="216"/>
      <c r="M135" s="206"/>
      <c r="O135" s="33"/>
    </row>
    <row r="136" spans="1:15" ht="20.65" customHeight="1">
      <c r="A136" s="84"/>
      <c r="B136" s="52"/>
      <c r="C136" s="52"/>
      <c r="D136" s="371" t="s">
        <v>278</v>
      </c>
      <c r="E136" s="191"/>
      <c r="F136" s="191"/>
      <c r="G136" s="191"/>
      <c r="H136" s="191"/>
      <c r="I136" s="191"/>
      <c r="J136" s="191"/>
      <c r="K136" s="191"/>
      <c r="L136" s="216"/>
      <c r="M136" s="206"/>
    </row>
    <row r="137" spans="1:15" ht="15" customHeight="1">
      <c r="A137" s="84"/>
      <c r="B137" s="52"/>
      <c r="C137" s="52"/>
      <c r="D137" s="619"/>
      <c r="E137" s="620"/>
      <c r="F137" s="620"/>
      <c r="G137" s="620"/>
      <c r="H137" s="620"/>
      <c r="I137" s="620"/>
      <c r="J137" s="85"/>
      <c r="K137" s="40"/>
      <c r="L137" s="176"/>
      <c r="M137" s="41"/>
    </row>
    <row r="138" spans="1:15" ht="15.75" customHeight="1" thickBot="1">
      <c r="A138" s="84"/>
      <c r="B138" s="52"/>
      <c r="C138" s="52"/>
      <c r="D138" s="371"/>
      <c r="E138" s="191"/>
      <c r="F138" s="191"/>
      <c r="G138" s="191"/>
      <c r="H138" s="191"/>
      <c r="I138" s="191"/>
      <c r="J138" s="85"/>
      <c r="K138" s="40"/>
      <c r="L138" s="176"/>
      <c r="M138" s="41"/>
    </row>
    <row r="139" spans="1:15" ht="19.5" customHeight="1" thickBot="1">
      <c r="A139" s="84"/>
      <c r="B139" s="52"/>
      <c r="C139" s="52"/>
      <c r="D139" s="371" t="s">
        <v>213</v>
      </c>
      <c r="E139" s="171"/>
      <c r="F139" s="42"/>
      <c r="G139" s="42"/>
      <c r="H139" s="42"/>
      <c r="I139" s="218" t="s">
        <v>212</v>
      </c>
      <c r="J139" s="310" t="str">
        <f>IF(COUNTBLANK(J127:J131)=0,J121*J120/(3600*J122)*100,"")</f>
        <v/>
      </c>
      <c r="K139" s="310" t="str">
        <f>IF(COUNTBLANK(K127:K131)=0,K121*K120/(3600*K122)*100,"")</f>
        <v/>
      </c>
      <c r="L139" s="217" t="s">
        <v>62</v>
      </c>
      <c r="M139" s="204" t="s">
        <v>6</v>
      </c>
    </row>
    <row r="140" spans="1:15" ht="7.5" customHeight="1" thickBot="1">
      <c r="A140" s="84"/>
      <c r="B140" s="52"/>
      <c r="C140" s="52"/>
      <c r="D140" s="172"/>
      <c r="E140" s="171"/>
      <c r="F140" s="42"/>
      <c r="G140" s="42"/>
      <c r="H140" s="42"/>
      <c r="I140" s="44"/>
      <c r="J140" s="172"/>
      <c r="K140" s="108"/>
      <c r="L140" s="175"/>
      <c r="M140" s="204"/>
    </row>
    <row r="141" spans="1:15" ht="25.9" customHeight="1" thickBot="1">
      <c r="A141" s="84"/>
      <c r="B141" s="52"/>
      <c r="C141" s="52"/>
      <c r="D141" s="167"/>
      <c r="E141" s="167"/>
      <c r="F141" s="42"/>
      <c r="G141" s="42"/>
      <c r="H141" s="42"/>
      <c r="I141" s="44"/>
      <c r="J141" s="219" t="s">
        <v>211</v>
      </c>
      <c r="K141" s="311" t="str">
        <f>IF(COUNTBLANK(J139:K139)=0,(J139+K139)/2,"")</f>
        <v/>
      </c>
      <c r="L141" s="217" t="s">
        <v>37</v>
      </c>
      <c r="M141" s="204" t="s">
        <v>6</v>
      </c>
    </row>
    <row r="142" spans="1:15" ht="7.5" customHeight="1" thickBot="1">
      <c r="A142" s="84"/>
      <c r="B142" s="52"/>
      <c r="C142" s="52"/>
      <c r="D142" s="42"/>
      <c r="E142" s="172"/>
      <c r="F142" s="42"/>
      <c r="G142" s="42"/>
      <c r="H142" s="42"/>
      <c r="I142" s="172"/>
      <c r="J142" s="85"/>
      <c r="K142" s="105"/>
      <c r="L142" s="172"/>
      <c r="M142" s="41"/>
    </row>
    <row r="143" spans="1:15" ht="16.5" customHeight="1" thickBot="1">
      <c r="A143" s="84"/>
      <c r="B143" s="52"/>
      <c r="C143" s="52"/>
      <c r="D143" s="172"/>
      <c r="E143" s="172"/>
      <c r="F143" s="42"/>
      <c r="G143" s="42"/>
      <c r="H143" s="42"/>
      <c r="I143" s="172"/>
      <c r="J143" s="65" t="s">
        <v>16</v>
      </c>
      <c r="K143" s="308" t="str">
        <f>IF(K141&lt;&gt;"",ABS(J139-K139)/K141,"")</f>
        <v/>
      </c>
      <c r="L143" s="342" t="s">
        <v>373</v>
      </c>
      <c r="M143" s="41"/>
    </row>
    <row r="144" spans="1:15" ht="15" customHeight="1">
      <c r="A144" s="84"/>
      <c r="B144" s="52"/>
      <c r="C144" s="52"/>
      <c r="D144" s="40"/>
      <c r="E144" s="85"/>
      <c r="F144" s="85"/>
      <c r="G144" s="85"/>
      <c r="H144" s="52"/>
      <c r="I144" s="85"/>
      <c r="J144" s="65"/>
      <c r="K144" s="86"/>
      <c r="L144" s="85"/>
      <c r="M144" s="41"/>
    </row>
    <row r="145" spans="1:13" ht="16.5" customHeight="1">
      <c r="A145" s="45" t="s">
        <v>86</v>
      </c>
      <c r="B145" s="365"/>
      <c r="C145" s="52"/>
      <c r="D145" s="365"/>
      <c r="E145" s="85"/>
      <c r="F145" s="85"/>
      <c r="G145" s="90"/>
      <c r="H145" s="90" t="s">
        <v>119</v>
      </c>
      <c r="I145" s="172"/>
      <c r="J145" s="208"/>
      <c r="K145" s="209"/>
      <c r="L145" s="172"/>
      <c r="M145" s="41"/>
    </row>
    <row r="146" spans="1:13" ht="16.5" customHeight="1">
      <c r="A146" s="84"/>
      <c r="B146" s="52"/>
      <c r="C146" s="52"/>
      <c r="D146" s="365"/>
      <c r="E146" s="85"/>
      <c r="F146" s="85"/>
      <c r="G146" s="85"/>
      <c r="H146" s="85"/>
      <c r="I146" s="172"/>
      <c r="J146" s="208"/>
      <c r="K146" s="209"/>
      <c r="L146" s="172"/>
      <c r="M146" s="41"/>
    </row>
    <row r="147" spans="1:13" ht="16.5" customHeight="1">
      <c r="A147" s="84"/>
      <c r="B147" s="52"/>
      <c r="C147" s="52"/>
      <c r="D147" s="365"/>
      <c r="E147" s="85"/>
      <c r="F147" s="85"/>
      <c r="G147" s="85"/>
      <c r="H147" s="85"/>
      <c r="I147" s="172"/>
      <c r="J147" s="208"/>
      <c r="K147" s="209"/>
      <c r="L147" s="172"/>
      <c r="M147" s="41"/>
    </row>
    <row r="148" spans="1:13" ht="16.5" customHeight="1">
      <c r="A148" s="84"/>
      <c r="B148" s="52"/>
      <c r="C148" s="52"/>
      <c r="D148" s="365"/>
      <c r="E148" s="85"/>
      <c r="F148" s="85"/>
      <c r="G148" s="85"/>
      <c r="H148" s="85"/>
      <c r="I148" s="172"/>
      <c r="J148" s="208"/>
      <c r="K148" s="209"/>
      <c r="L148" s="172"/>
      <c r="M148" s="41"/>
    </row>
    <row r="149" spans="1:13" ht="16.5" customHeight="1">
      <c r="A149" s="84"/>
      <c r="B149" s="52"/>
      <c r="C149" s="52"/>
      <c r="D149" s="365"/>
      <c r="E149" s="85"/>
      <c r="F149" s="85"/>
      <c r="G149" s="85"/>
      <c r="H149" s="85"/>
      <c r="I149" s="172"/>
      <c r="J149" s="208"/>
      <c r="K149" s="209"/>
      <c r="L149" s="172"/>
      <c r="M149" s="41"/>
    </row>
    <row r="150" spans="1:13" ht="16.5" customHeight="1">
      <c r="A150" s="84"/>
      <c r="B150" s="52"/>
      <c r="C150" s="52"/>
      <c r="D150" s="365"/>
      <c r="E150" s="85"/>
      <c r="F150" s="85"/>
      <c r="G150" s="85"/>
      <c r="H150" s="85"/>
      <c r="I150" s="172"/>
      <c r="J150" s="208"/>
      <c r="K150" s="209"/>
      <c r="L150" s="172"/>
      <c r="M150" s="41"/>
    </row>
    <row r="151" spans="1:13" ht="16.5" customHeight="1">
      <c r="A151" s="84"/>
      <c r="B151" s="52"/>
      <c r="C151" s="52"/>
      <c r="D151" s="365"/>
      <c r="E151" s="85"/>
      <c r="F151" s="85"/>
      <c r="G151" s="85"/>
      <c r="H151" s="85"/>
      <c r="I151" s="172"/>
      <c r="J151" s="208"/>
      <c r="K151" s="209"/>
      <c r="L151" s="172"/>
      <c r="M151" s="41"/>
    </row>
    <row r="152" spans="1:13" ht="16.5" customHeight="1">
      <c r="A152" s="84"/>
      <c r="B152" s="52"/>
      <c r="C152" s="52"/>
      <c r="D152" s="365"/>
      <c r="E152" s="85"/>
      <c r="F152" s="85"/>
      <c r="G152" s="85"/>
      <c r="H152" s="85"/>
      <c r="I152" s="172"/>
      <c r="J152" s="208"/>
      <c r="K152" s="209"/>
      <c r="L152" s="172"/>
      <c r="M152" s="41"/>
    </row>
    <row r="153" spans="1:13" ht="16.5" customHeight="1">
      <c r="A153" s="84"/>
      <c r="B153" s="52"/>
      <c r="C153" s="52"/>
      <c r="D153" s="365"/>
      <c r="E153" s="85"/>
      <c r="F153" s="85"/>
      <c r="G153" s="85"/>
      <c r="H153" s="85"/>
      <c r="I153" s="172"/>
      <c r="J153" s="208"/>
      <c r="K153" s="209"/>
      <c r="L153" s="172"/>
      <c r="M153" s="41"/>
    </row>
    <row r="154" spans="1:13" ht="16.5" customHeight="1">
      <c r="A154" s="84"/>
      <c r="B154" s="52"/>
      <c r="C154" s="52"/>
      <c r="D154" s="365"/>
      <c r="E154" s="85"/>
      <c r="F154" s="85"/>
      <c r="G154" s="85"/>
      <c r="H154" s="85"/>
      <c r="I154" s="172"/>
      <c r="J154" s="208"/>
      <c r="K154" s="209"/>
      <c r="L154" s="172"/>
      <c r="M154" s="41"/>
    </row>
    <row r="155" spans="1:13" ht="12" customHeight="1">
      <c r="A155" s="84"/>
      <c r="B155" s="52"/>
      <c r="C155" s="52"/>
      <c r="D155" s="40"/>
      <c r="E155" s="40"/>
      <c r="F155" s="40"/>
      <c r="G155" s="40"/>
      <c r="H155" s="40"/>
      <c r="I155" s="40"/>
      <c r="J155" s="40"/>
      <c r="K155" s="40"/>
      <c r="L155" s="40"/>
      <c r="M155" s="41"/>
    </row>
    <row r="156" spans="1:13" ht="15" customHeight="1" thickBot="1">
      <c r="A156" s="91"/>
      <c r="B156" s="95"/>
      <c r="C156" s="95"/>
      <c r="D156" s="104"/>
      <c r="E156" s="104"/>
      <c r="F156" s="104"/>
      <c r="G156" s="104"/>
      <c r="H156" s="104"/>
      <c r="I156" s="104"/>
      <c r="J156" s="104"/>
      <c r="K156" s="104"/>
      <c r="L156" s="104"/>
      <c r="M156" s="99"/>
    </row>
    <row r="157" spans="1:13" ht="15.6" customHeight="1" thickBot="1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</row>
    <row r="158" spans="1:13" s="6" customFormat="1" ht="18.75" customHeight="1" thickBot="1">
      <c r="A158" s="613" t="s">
        <v>122</v>
      </c>
      <c r="B158" s="614"/>
      <c r="C158" s="614"/>
      <c r="D158" s="614"/>
      <c r="E158" s="614"/>
      <c r="F158" s="614"/>
      <c r="G158" s="614"/>
      <c r="H158" s="614"/>
      <c r="I158" s="614"/>
      <c r="J158" s="614"/>
      <c r="K158" s="614"/>
      <c r="L158" s="614"/>
      <c r="M158" s="615"/>
    </row>
    <row r="159" spans="1:13" s="6" customFormat="1" ht="28.5" customHeight="1" thickTop="1">
      <c r="A159" s="582" t="s">
        <v>238</v>
      </c>
      <c r="B159" s="644"/>
      <c r="C159" s="583"/>
      <c r="D159" s="611" t="str">
        <f>$D$3</f>
        <v>テーブルレンジ、　ローレンジ、　卓上レンジ、　中華レンジ　（選択してください）　　（２．熱効率）</v>
      </c>
      <c r="E159" s="584"/>
      <c r="F159" s="584"/>
      <c r="G159" s="584"/>
      <c r="H159" s="584"/>
      <c r="I159" s="584"/>
      <c r="J159" s="584"/>
      <c r="K159" s="585"/>
      <c r="L159" s="611" t="str">
        <f>$L$3</f>
        <v>ガス種：</v>
      </c>
      <c r="M159" s="612"/>
    </row>
    <row r="160" spans="1:13" s="6" customFormat="1" ht="18" customHeight="1" thickBot="1">
      <c r="A160" s="622" t="s">
        <v>76</v>
      </c>
      <c r="B160" s="623"/>
      <c r="C160" s="624"/>
      <c r="D160" s="630" t="str">
        <f>$D$4</f>
        <v/>
      </c>
      <c r="E160" s="630"/>
      <c r="F160" s="630"/>
      <c r="G160" s="630"/>
      <c r="H160" s="631"/>
      <c r="I160" s="372" t="s">
        <v>2</v>
      </c>
      <c r="J160" s="632" t="str">
        <f>$J$4</f>
        <v/>
      </c>
      <c r="K160" s="633"/>
      <c r="L160" s="633"/>
      <c r="M160" s="634"/>
    </row>
    <row r="161" spans="1:15" s="6" customFormat="1" ht="15.75" customHeight="1">
      <c r="A161" s="638" t="s">
        <v>12</v>
      </c>
      <c r="B161" s="639"/>
      <c r="C161" s="640"/>
      <c r="D161" s="625" t="s">
        <v>26</v>
      </c>
      <c r="E161" s="635"/>
      <c r="F161" s="636"/>
      <c r="G161" s="637"/>
      <c r="H161" s="625" t="s">
        <v>21</v>
      </c>
      <c r="I161" s="289"/>
      <c r="J161" s="625" t="s">
        <v>57</v>
      </c>
      <c r="K161" s="289"/>
      <c r="L161" s="625" t="s">
        <v>147</v>
      </c>
      <c r="M161" s="211"/>
    </row>
    <row r="162" spans="1:15" s="6" customFormat="1" ht="15.75" customHeight="1" thickBot="1">
      <c r="A162" s="616" t="s">
        <v>13</v>
      </c>
      <c r="B162" s="617"/>
      <c r="C162" s="618"/>
      <c r="D162" s="626"/>
      <c r="E162" s="641"/>
      <c r="F162" s="642"/>
      <c r="G162" s="643"/>
      <c r="H162" s="626"/>
      <c r="I162" s="290"/>
      <c r="J162" s="626"/>
      <c r="K162" s="290"/>
      <c r="L162" s="626"/>
      <c r="M162" s="212"/>
    </row>
    <row r="163" spans="1:15" s="6" customFormat="1" ht="6" customHeight="1">
      <c r="A163" s="196"/>
      <c r="B163" s="85"/>
      <c r="C163" s="85"/>
      <c r="D163" s="85"/>
      <c r="E163" s="213"/>
      <c r="F163" s="213"/>
      <c r="G163" s="213"/>
      <c r="H163" s="197"/>
      <c r="I163" s="382"/>
      <c r="J163" s="85"/>
      <c r="K163" s="382"/>
      <c r="L163" s="197"/>
      <c r="M163" s="383"/>
    </row>
    <row r="164" spans="1:15" s="6" customFormat="1" ht="18.95" customHeight="1">
      <c r="A164" s="196"/>
      <c r="B164" s="85"/>
      <c r="C164" s="368" t="s">
        <v>346</v>
      </c>
      <c r="D164" s="85"/>
      <c r="E164" s="213"/>
      <c r="F164" s="213"/>
      <c r="G164" s="213"/>
      <c r="H164" s="197"/>
      <c r="I164" s="382"/>
      <c r="J164" s="85"/>
      <c r="K164" s="382"/>
      <c r="L164" s="197"/>
      <c r="M164" s="383"/>
    </row>
    <row r="165" spans="1:15" ht="18" customHeight="1">
      <c r="A165" s="84"/>
      <c r="B165" s="52"/>
      <c r="C165" s="656" t="s">
        <v>28</v>
      </c>
      <c r="D165" s="656"/>
      <c r="E165" s="656"/>
      <c r="F165" s="656"/>
      <c r="G165" s="656"/>
      <c r="H165" s="656"/>
      <c r="I165" s="656"/>
      <c r="J165" s="656"/>
      <c r="K165" s="656"/>
      <c r="L165" s="656"/>
      <c r="M165" s="41"/>
    </row>
    <row r="166" spans="1:15" ht="16.5" customHeight="1">
      <c r="A166" s="199"/>
      <c r="B166" s="371"/>
      <c r="C166" s="651" t="s">
        <v>357</v>
      </c>
      <c r="D166" s="651"/>
      <c r="E166" s="651"/>
      <c r="F166" s="651"/>
      <c r="G166" s="651"/>
      <c r="H166" s="651"/>
      <c r="I166" s="651"/>
      <c r="J166" s="651"/>
      <c r="K166" s="651"/>
      <c r="L166" s="651"/>
      <c r="M166" s="41"/>
    </row>
    <row r="167" spans="1:15" ht="15" customHeight="1">
      <c r="A167" s="199"/>
      <c r="B167" s="371"/>
      <c r="C167" s="651"/>
      <c r="D167" s="651"/>
      <c r="E167" s="651"/>
      <c r="F167" s="651"/>
      <c r="G167" s="651"/>
      <c r="H167" s="651"/>
      <c r="I167" s="651"/>
      <c r="J167" s="651"/>
      <c r="K167" s="651"/>
      <c r="L167" s="651"/>
      <c r="M167" s="41"/>
    </row>
    <row r="168" spans="1:15" ht="15" customHeight="1">
      <c r="A168" s="199"/>
      <c r="B168" s="371"/>
      <c r="C168" s="651"/>
      <c r="D168" s="651"/>
      <c r="E168" s="651"/>
      <c r="F168" s="651"/>
      <c r="G168" s="651"/>
      <c r="H168" s="651"/>
      <c r="I168" s="651"/>
      <c r="J168" s="651"/>
      <c r="K168" s="651"/>
      <c r="L168" s="651"/>
      <c r="M168" s="41"/>
    </row>
    <row r="169" spans="1:15" ht="15" customHeight="1">
      <c r="A169" s="199"/>
      <c r="B169" s="371"/>
      <c r="C169" s="651"/>
      <c r="D169" s="651"/>
      <c r="E169" s="651"/>
      <c r="F169" s="651"/>
      <c r="G169" s="651"/>
      <c r="H169" s="651"/>
      <c r="I169" s="651"/>
      <c r="J169" s="651"/>
      <c r="K169" s="651"/>
      <c r="L169" s="651"/>
      <c r="M169" s="41"/>
    </row>
    <row r="170" spans="1:15" ht="22.9" customHeight="1">
      <c r="A170" s="199"/>
      <c r="B170" s="371"/>
      <c r="C170" s="651"/>
      <c r="D170" s="651"/>
      <c r="E170" s="651"/>
      <c r="F170" s="651"/>
      <c r="G170" s="651"/>
      <c r="H170" s="651"/>
      <c r="I170" s="651"/>
      <c r="J170" s="651"/>
      <c r="K170" s="651"/>
      <c r="L170" s="651"/>
      <c r="M170" s="41"/>
    </row>
    <row r="171" spans="1:15" ht="5.25" customHeight="1">
      <c r="A171" s="200"/>
      <c r="B171" s="22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41"/>
    </row>
    <row r="172" spans="1:15" ht="15.75" customHeight="1">
      <c r="A172" s="199"/>
      <c r="B172" s="371"/>
      <c r="C172" s="371"/>
      <c r="D172" s="112"/>
      <c r="E172" s="112"/>
      <c r="F172" s="112"/>
      <c r="G172" s="112"/>
      <c r="H172" s="112"/>
      <c r="I172" s="112"/>
      <c r="J172" s="112"/>
      <c r="K172" s="112"/>
      <c r="L172" s="112"/>
      <c r="M172" s="41"/>
    </row>
    <row r="173" spans="1:15" ht="14.25" customHeight="1">
      <c r="A173" s="84"/>
      <c r="B173" s="52"/>
      <c r="C173" s="52"/>
      <c r="D173" s="40"/>
      <c r="E173" s="112"/>
      <c r="F173" s="112"/>
      <c r="G173" s="112"/>
      <c r="H173" s="112"/>
      <c r="I173" s="112"/>
      <c r="J173" s="112"/>
      <c r="K173" s="112"/>
      <c r="L173" s="112"/>
      <c r="M173" s="41"/>
    </row>
    <row r="174" spans="1:15" ht="15" customHeight="1">
      <c r="A174" s="84"/>
      <c r="B174" s="52"/>
      <c r="C174" s="52"/>
      <c r="D174" s="40"/>
      <c r="E174" s="44"/>
      <c r="F174" s="40"/>
      <c r="G174" s="40"/>
      <c r="H174" s="44"/>
      <c r="I174" s="40"/>
      <c r="J174" s="85" t="s">
        <v>12</v>
      </c>
      <c r="K174" s="85" t="s">
        <v>13</v>
      </c>
      <c r="L174" s="40"/>
      <c r="M174" s="41"/>
    </row>
    <row r="175" spans="1:15" ht="16.5" customHeight="1">
      <c r="A175" s="84"/>
      <c r="B175" s="52"/>
      <c r="C175" s="52"/>
      <c r="D175" s="201" t="s">
        <v>288</v>
      </c>
      <c r="E175" s="44"/>
      <c r="F175" s="40"/>
      <c r="G175" s="40"/>
      <c r="H175" s="44"/>
      <c r="I175" s="263" t="s">
        <v>206</v>
      </c>
      <c r="J175" s="384" t="str">
        <f>IF(J14&lt;&gt;"",J14,"")</f>
        <v/>
      </c>
      <c r="K175" s="384" t="str">
        <f>J175</f>
        <v/>
      </c>
      <c r="L175" s="176" t="s">
        <v>30</v>
      </c>
      <c r="M175" s="204" t="s">
        <v>29</v>
      </c>
      <c r="O175" s="6"/>
    </row>
    <row r="176" spans="1:15" ht="16.5" customHeight="1">
      <c r="A176" s="84"/>
      <c r="B176" s="52"/>
      <c r="C176" s="52"/>
      <c r="D176" s="202" t="s">
        <v>203</v>
      </c>
      <c r="E176" s="44"/>
      <c r="F176" s="40"/>
      <c r="G176" s="40"/>
      <c r="H176" s="44"/>
      <c r="I176" s="253" t="s">
        <v>218</v>
      </c>
      <c r="J176" s="293"/>
      <c r="K176" s="293"/>
      <c r="L176" s="176" t="s">
        <v>53</v>
      </c>
      <c r="M176" s="204" t="s">
        <v>34</v>
      </c>
      <c r="O176" s="6"/>
    </row>
    <row r="177" spans="1:15" ht="16.5" customHeight="1">
      <c r="A177" s="84"/>
      <c r="B177" s="52"/>
      <c r="C177" s="52"/>
      <c r="D177" s="202" t="s">
        <v>204</v>
      </c>
      <c r="E177" s="44"/>
      <c r="F177" s="40"/>
      <c r="G177" s="40"/>
      <c r="H177" s="44"/>
      <c r="I177" s="253" t="s">
        <v>219</v>
      </c>
      <c r="J177" s="293"/>
      <c r="K177" s="293"/>
      <c r="L177" s="176" t="s">
        <v>53</v>
      </c>
      <c r="M177" s="204" t="s">
        <v>34</v>
      </c>
    </row>
    <row r="178" spans="1:15" ht="16.5" customHeight="1">
      <c r="A178" s="84"/>
      <c r="B178" s="52"/>
      <c r="C178" s="52"/>
      <c r="D178" s="201" t="s">
        <v>205</v>
      </c>
      <c r="E178" s="44"/>
      <c r="F178" s="191"/>
      <c r="G178" s="44"/>
      <c r="H178" s="44"/>
      <c r="I178" s="253" t="s">
        <v>207</v>
      </c>
      <c r="J178" s="189">
        <v>4.1900000000000004</v>
      </c>
      <c r="K178" s="189">
        <v>4.1900000000000004</v>
      </c>
      <c r="L178" s="69" t="s">
        <v>58</v>
      </c>
      <c r="M178" s="205"/>
      <c r="O178" s="8"/>
    </row>
    <row r="179" spans="1:15" ht="16.5" customHeight="1">
      <c r="A179" s="84"/>
      <c r="B179" s="52"/>
      <c r="C179" s="52"/>
      <c r="D179" s="657" t="s">
        <v>355</v>
      </c>
      <c r="E179" s="657"/>
      <c r="F179" s="657"/>
      <c r="G179" s="370"/>
      <c r="H179" s="44"/>
      <c r="I179" s="263" t="s">
        <v>361</v>
      </c>
      <c r="J179" s="394" t="str">
        <f>IF(J176="","",(J184*J185*(J187+J188-J189)*273/3600/101.3/(273+J186)))</f>
        <v/>
      </c>
      <c r="K179" s="394" t="str">
        <f>IF(K176="","",(K184*K185*(K187+K188-K189)*273/3600/101.3/(273+K186)))</f>
        <v/>
      </c>
      <c r="L179" s="176" t="s">
        <v>59</v>
      </c>
      <c r="M179" s="204" t="s">
        <v>39</v>
      </c>
      <c r="O179" s="8"/>
    </row>
    <row r="180" spans="1:15" ht="3" customHeight="1">
      <c r="A180" s="84"/>
      <c r="B180" s="52"/>
      <c r="C180" s="52"/>
      <c r="D180" s="370"/>
      <c r="E180" s="370"/>
      <c r="F180" s="370"/>
      <c r="G180" s="370"/>
      <c r="H180" s="44"/>
      <c r="I180" s="100"/>
      <c r="J180" s="386"/>
      <c r="K180" s="386"/>
      <c r="L180" s="176"/>
      <c r="M180" s="204"/>
      <c r="O180" s="8"/>
    </row>
    <row r="181" spans="1:15" ht="16.5" customHeight="1">
      <c r="A181" s="84"/>
      <c r="B181" s="52"/>
      <c r="C181" s="387" t="s">
        <v>289</v>
      </c>
      <c r="D181" s="370"/>
      <c r="F181" s="191"/>
      <c r="G181" s="191"/>
      <c r="H181" s="191"/>
      <c r="I181" s="191"/>
      <c r="J181" s="191"/>
      <c r="K181" s="191"/>
      <c r="L181" s="191"/>
      <c r="M181" s="203"/>
      <c r="O181" s="8"/>
    </row>
    <row r="182" spans="1:15" ht="19.5" customHeight="1">
      <c r="A182" s="84"/>
      <c r="B182" s="52"/>
      <c r="C182" s="52"/>
      <c r="D182" s="370"/>
      <c r="E182" s="370"/>
      <c r="F182" s="370"/>
      <c r="G182" s="370"/>
      <c r="H182" s="100"/>
      <c r="I182" s="386"/>
      <c r="J182" s="386"/>
      <c r="K182" s="176"/>
      <c r="L182" s="176"/>
      <c r="M182" s="203"/>
      <c r="O182" s="8"/>
    </row>
    <row r="183" spans="1:15" ht="19.5" customHeight="1">
      <c r="A183" s="84"/>
      <c r="B183" s="52"/>
      <c r="C183" s="52"/>
      <c r="D183" s="370"/>
      <c r="E183" s="370"/>
      <c r="F183" s="370"/>
      <c r="G183" s="370"/>
      <c r="H183" s="100"/>
      <c r="I183" s="386"/>
      <c r="J183" s="386"/>
      <c r="K183" s="176"/>
      <c r="L183" s="176"/>
      <c r="M183" s="203"/>
      <c r="O183" s="6"/>
    </row>
    <row r="184" spans="1:15" ht="16.5" customHeight="1">
      <c r="A184" s="84"/>
      <c r="B184" s="52"/>
      <c r="C184" s="52"/>
      <c r="D184" s="621" t="s">
        <v>279</v>
      </c>
      <c r="E184" s="466"/>
      <c r="F184" s="466"/>
      <c r="G184" s="355"/>
      <c r="H184" s="51"/>
      <c r="I184" s="256" t="s">
        <v>272</v>
      </c>
      <c r="J184" s="301"/>
      <c r="K184" s="409"/>
      <c r="L184" s="56" t="s">
        <v>78</v>
      </c>
      <c r="M184" s="204" t="s">
        <v>39</v>
      </c>
      <c r="O184" s="8"/>
    </row>
    <row r="185" spans="1:15" ht="16.5" customHeight="1">
      <c r="A185" s="84"/>
      <c r="B185" s="52"/>
      <c r="C185" s="52"/>
      <c r="D185" s="621" t="s">
        <v>280</v>
      </c>
      <c r="E185" s="466"/>
      <c r="F185" s="466"/>
      <c r="G185" s="466"/>
      <c r="H185" s="51"/>
      <c r="I185" s="256" t="s">
        <v>273</v>
      </c>
      <c r="J185" s="302"/>
      <c r="K185" s="410"/>
      <c r="L185" s="239" t="s">
        <v>140</v>
      </c>
      <c r="M185" s="204" t="s">
        <v>52</v>
      </c>
      <c r="O185" s="8"/>
    </row>
    <row r="186" spans="1:15" ht="16.5" customHeight="1">
      <c r="A186" s="84"/>
      <c r="B186" s="52"/>
      <c r="C186" s="52"/>
      <c r="D186" s="621" t="s">
        <v>281</v>
      </c>
      <c r="E186" s="466"/>
      <c r="F186" s="466"/>
      <c r="G186" s="466"/>
      <c r="H186" s="466"/>
      <c r="I186" s="256" t="s">
        <v>274</v>
      </c>
      <c r="J186" s="303"/>
      <c r="K186" s="411"/>
      <c r="L186" s="56" t="s">
        <v>53</v>
      </c>
      <c r="M186" s="204" t="s">
        <v>34</v>
      </c>
      <c r="O186" s="32"/>
    </row>
    <row r="187" spans="1:15" ht="16.5" customHeight="1">
      <c r="A187" s="84"/>
      <c r="B187" s="52"/>
      <c r="C187" s="52"/>
      <c r="D187" s="621" t="s">
        <v>282</v>
      </c>
      <c r="E187" s="466"/>
      <c r="F187" s="466"/>
      <c r="G187" s="466"/>
      <c r="H187" s="466"/>
      <c r="I187" s="256" t="s">
        <v>275</v>
      </c>
      <c r="J187" s="304"/>
      <c r="K187" s="412"/>
      <c r="L187" s="56" t="s">
        <v>54</v>
      </c>
      <c r="M187" s="204" t="s">
        <v>29</v>
      </c>
      <c r="O187" s="32"/>
    </row>
    <row r="188" spans="1:15" ht="16.5" customHeight="1">
      <c r="A188" s="84"/>
      <c r="B188" s="52"/>
      <c r="C188" s="52"/>
      <c r="D188" s="648" t="s">
        <v>283</v>
      </c>
      <c r="E188" s="466"/>
      <c r="F188" s="466"/>
      <c r="G188" s="466"/>
      <c r="H188" s="466"/>
      <c r="I188" s="256" t="s">
        <v>276</v>
      </c>
      <c r="J188" s="304"/>
      <c r="K188" s="412"/>
      <c r="L188" s="56" t="s">
        <v>54</v>
      </c>
      <c r="M188" s="204" t="s">
        <v>29</v>
      </c>
      <c r="O188" s="8"/>
    </row>
    <row r="189" spans="1:15" ht="16.5" customHeight="1">
      <c r="A189" s="84"/>
      <c r="B189" s="52"/>
      <c r="C189" s="52"/>
      <c r="D189" s="652" t="s">
        <v>287</v>
      </c>
      <c r="E189" s="653"/>
      <c r="F189" s="653"/>
      <c r="G189" s="653"/>
      <c r="H189" s="653"/>
      <c r="I189" s="256" t="s">
        <v>277</v>
      </c>
      <c r="J189" s="305" t="str">
        <f>IF(J186="","",IF(J191="乾　式","0.00",10^(7.203-1735.74/(J186+234))))</f>
        <v/>
      </c>
      <c r="K189" s="305" t="str">
        <f>IF(J186="","",IF(J191="乾　式","0.00",10^(7.203-1735.74/(K186+234))))</f>
        <v/>
      </c>
      <c r="L189" s="56" t="s">
        <v>54</v>
      </c>
      <c r="M189" s="204" t="s">
        <v>29</v>
      </c>
      <c r="O189" s="8"/>
    </row>
    <row r="190" spans="1:15" ht="3" customHeight="1">
      <c r="A190" s="84"/>
      <c r="B190" s="52"/>
      <c r="C190" s="52"/>
      <c r="D190" s="389"/>
      <c r="E190" s="355"/>
      <c r="F190" s="355"/>
      <c r="G190" s="355"/>
      <c r="H190" s="355"/>
      <c r="I190" s="390"/>
      <c r="J190" s="398"/>
      <c r="K190" s="396"/>
      <c r="L190" s="56"/>
      <c r="M190" s="204"/>
    </row>
    <row r="191" spans="1:15" ht="16.5" customHeight="1">
      <c r="A191" s="84"/>
      <c r="B191" s="52"/>
      <c r="C191" s="365"/>
      <c r="D191" s="365" t="s">
        <v>367</v>
      </c>
      <c r="E191" s="355"/>
      <c r="F191" s="157"/>
      <c r="G191" s="157"/>
      <c r="H191" s="355"/>
      <c r="I191" s="390"/>
      <c r="J191" s="408"/>
      <c r="K191" s="15"/>
      <c r="L191" s="56"/>
      <c r="M191" s="204"/>
      <c r="O191" s="5"/>
    </row>
    <row r="192" spans="1:15" ht="16.5" customHeight="1">
      <c r="A192" s="84"/>
      <c r="B192" s="52"/>
      <c r="C192" s="52"/>
      <c r="D192" s="371" t="s">
        <v>285</v>
      </c>
      <c r="E192" s="191"/>
      <c r="F192" s="191"/>
      <c r="G192" s="191"/>
      <c r="H192" s="191"/>
      <c r="I192" s="191"/>
      <c r="K192" s="51"/>
      <c r="L192" s="176"/>
      <c r="M192" s="206"/>
      <c r="O192" s="33"/>
    </row>
    <row r="193" spans="1:13" ht="16.5" customHeight="1">
      <c r="A193" s="84"/>
      <c r="B193" s="52"/>
      <c r="C193" s="52"/>
      <c r="D193" s="371" t="s">
        <v>278</v>
      </c>
      <c r="E193" s="191"/>
      <c r="F193" s="191"/>
      <c r="G193" s="191"/>
      <c r="H193" s="191"/>
      <c r="I193" s="191"/>
      <c r="J193" s="191"/>
      <c r="K193" s="191"/>
      <c r="L193" s="176"/>
      <c r="M193" s="206"/>
    </row>
    <row r="194" spans="1:13" ht="18" customHeight="1">
      <c r="A194" s="84"/>
      <c r="B194" s="52"/>
      <c r="C194" s="52"/>
      <c r="D194" s="619"/>
      <c r="E194" s="620"/>
      <c r="F194" s="620"/>
      <c r="G194" s="620"/>
      <c r="H194" s="620"/>
      <c r="I194" s="620"/>
      <c r="J194" s="85"/>
      <c r="K194" s="40"/>
      <c r="L194" s="176"/>
      <c r="M194" s="41"/>
    </row>
    <row r="195" spans="1:13" ht="13.5" customHeight="1" thickBot="1">
      <c r="A195" s="84"/>
      <c r="B195" s="52"/>
      <c r="C195" s="52"/>
      <c r="D195" s="371"/>
      <c r="E195" s="191"/>
      <c r="F195" s="191"/>
      <c r="G195" s="191"/>
      <c r="H195" s="191"/>
      <c r="I195" s="191"/>
      <c r="J195" s="85"/>
      <c r="K195" s="40"/>
      <c r="L195" s="176"/>
      <c r="M195" s="41"/>
    </row>
    <row r="196" spans="1:13" ht="16.899999999999999" customHeight="1" thickBot="1">
      <c r="A196" s="84"/>
      <c r="B196" s="52"/>
      <c r="C196" s="52"/>
      <c r="D196" s="371" t="s">
        <v>286</v>
      </c>
      <c r="E196" s="70"/>
      <c r="F196" s="70"/>
      <c r="G196" s="70"/>
      <c r="H196" s="70"/>
      <c r="I196" s="263" t="s">
        <v>265</v>
      </c>
      <c r="J196" s="335" t="str">
        <f>IF(COUNTBLANK(J184:J188)=0,J178*J175*(J176-J177)/(3600*J179)*100,"")</f>
        <v/>
      </c>
      <c r="K196" s="306" t="str">
        <f>IF(COUNTBLANK(K184:K188)=0,K178*K175*(K176-K177)/(3600*K179)*100,"")</f>
        <v/>
      </c>
      <c r="L196" s="176" t="s">
        <v>22</v>
      </c>
      <c r="M196" s="204" t="s">
        <v>34</v>
      </c>
    </row>
    <row r="197" spans="1:13" ht="4.9000000000000004" customHeight="1" thickBot="1">
      <c r="A197" s="84"/>
      <c r="B197" s="52"/>
      <c r="C197" s="52"/>
      <c r="D197" s="371"/>
      <c r="E197" s="70"/>
      <c r="F197" s="70"/>
      <c r="G197" s="70"/>
      <c r="H197" s="70"/>
      <c r="I197" s="191"/>
      <c r="J197" s="172"/>
      <c r="K197" s="167"/>
      <c r="L197" s="176"/>
      <c r="M197" s="204"/>
    </row>
    <row r="198" spans="1:13" ht="21" customHeight="1" thickBot="1">
      <c r="A198" s="84"/>
      <c r="B198" s="52"/>
      <c r="C198" s="52"/>
      <c r="D198" s="40"/>
      <c r="E198" s="365"/>
      <c r="F198" s="85"/>
      <c r="G198" s="85"/>
      <c r="H198" s="85"/>
      <c r="I198" s="44"/>
      <c r="J198" s="207" t="s">
        <v>266</v>
      </c>
      <c r="K198" s="307" t="str">
        <f>IF(COUNTBLANK(J184:K188)=0,(J196+K196)/2,"")</f>
        <v/>
      </c>
      <c r="L198" s="176" t="s">
        <v>22</v>
      </c>
      <c r="M198" s="204" t="s">
        <v>34</v>
      </c>
    </row>
    <row r="199" spans="1:13" ht="6" customHeight="1" thickBot="1">
      <c r="A199" s="84"/>
      <c r="B199" s="52"/>
      <c r="C199" s="52"/>
      <c r="D199" s="371"/>
      <c r="E199" s="52"/>
      <c r="F199" s="85"/>
      <c r="G199" s="85"/>
      <c r="H199" s="85"/>
      <c r="I199" s="85"/>
      <c r="J199" s="85"/>
      <c r="K199" s="172"/>
      <c r="L199" s="40"/>
      <c r="M199" s="41"/>
    </row>
    <row r="200" spans="1:13" ht="16.5" customHeight="1" thickBot="1">
      <c r="A200" s="84"/>
      <c r="B200" s="52"/>
      <c r="C200" s="52"/>
      <c r="D200" s="365"/>
      <c r="E200" s="85"/>
      <c r="F200" s="85"/>
      <c r="G200" s="85"/>
      <c r="H200" s="85"/>
      <c r="I200" s="85"/>
      <c r="J200" s="65" t="s">
        <v>16</v>
      </c>
      <c r="K200" s="308" t="str">
        <f>IF(K198&lt;&gt;"",ABS(J196-K196)/K198,"")</f>
        <v/>
      </c>
      <c r="L200" s="342" t="s">
        <v>373</v>
      </c>
      <c r="M200" s="41"/>
    </row>
    <row r="201" spans="1:13" ht="4.5" customHeight="1">
      <c r="A201" s="84"/>
      <c r="B201" s="52"/>
      <c r="C201" s="52"/>
      <c r="D201" s="365"/>
      <c r="E201" s="85"/>
      <c r="F201" s="85"/>
      <c r="G201" s="85"/>
      <c r="H201" s="85"/>
      <c r="I201" s="172"/>
      <c r="J201" s="208"/>
      <c r="K201" s="209"/>
      <c r="L201" s="172"/>
      <c r="M201" s="41"/>
    </row>
    <row r="202" spans="1:13" ht="16.5" customHeight="1">
      <c r="A202" s="45" t="s">
        <v>86</v>
      </c>
      <c r="B202" s="365"/>
      <c r="C202" s="52"/>
      <c r="D202" s="365"/>
      <c r="E202" s="85"/>
      <c r="F202" s="85"/>
      <c r="G202" s="90"/>
      <c r="H202" s="90" t="s">
        <v>118</v>
      </c>
      <c r="I202" s="172"/>
      <c r="J202" s="208"/>
      <c r="K202" s="209"/>
      <c r="L202" s="172"/>
      <c r="M202" s="41"/>
    </row>
    <row r="203" spans="1:13" ht="16.5" customHeight="1">
      <c r="A203" s="84"/>
      <c r="B203" s="52"/>
      <c r="C203" s="52"/>
      <c r="D203" s="365"/>
      <c r="E203" s="85"/>
      <c r="F203" s="85"/>
      <c r="G203" s="85"/>
      <c r="H203" s="85"/>
      <c r="I203" s="172"/>
      <c r="J203" s="208"/>
      <c r="K203" s="209"/>
      <c r="L203" s="172"/>
      <c r="M203" s="41"/>
    </row>
    <row r="204" spans="1:13" ht="16.5" customHeight="1">
      <c r="A204" s="84"/>
      <c r="B204" s="52"/>
      <c r="C204" s="52"/>
      <c r="D204" s="365"/>
      <c r="E204" s="85"/>
      <c r="F204" s="85"/>
      <c r="G204" s="85"/>
      <c r="H204" s="85"/>
      <c r="I204" s="172"/>
      <c r="J204" s="208"/>
      <c r="K204" s="209"/>
      <c r="L204" s="172"/>
      <c r="M204" s="41"/>
    </row>
    <row r="205" spans="1:13" ht="16.5" customHeight="1">
      <c r="A205" s="84"/>
      <c r="B205" s="52"/>
      <c r="C205" s="52"/>
      <c r="D205" s="365"/>
      <c r="E205" s="85"/>
      <c r="F205" s="85"/>
      <c r="G205" s="85"/>
      <c r="H205" s="85"/>
      <c r="I205" s="172"/>
      <c r="J205" s="208"/>
      <c r="K205" s="209"/>
      <c r="L205" s="172"/>
      <c r="M205" s="41"/>
    </row>
    <row r="206" spans="1:13" ht="16.5" customHeight="1">
      <c r="A206" s="84"/>
      <c r="B206" s="52"/>
      <c r="C206" s="52"/>
      <c r="D206" s="365"/>
      <c r="E206" s="85"/>
      <c r="F206" s="85"/>
      <c r="G206" s="85"/>
      <c r="H206" s="85"/>
      <c r="I206" s="172"/>
      <c r="J206" s="208"/>
      <c r="K206" s="209"/>
      <c r="L206" s="172"/>
      <c r="M206" s="41"/>
    </row>
    <row r="207" spans="1:13" ht="16.5" customHeight="1">
      <c r="A207" s="84"/>
      <c r="B207" s="52"/>
      <c r="C207" s="52"/>
      <c r="D207" s="365"/>
      <c r="E207" s="85"/>
      <c r="F207" s="85"/>
      <c r="G207" s="85"/>
      <c r="H207" s="85"/>
      <c r="I207" s="172"/>
      <c r="J207" s="208"/>
      <c r="K207" s="209"/>
      <c r="L207" s="172"/>
      <c r="M207" s="41"/>
    </row>
    <row r="208" spans="1:13" ht="16.5" customHeight="1">
      <c r="A208" s="84"/>
      <c r="B208" s="52"/>
      <c r="C208" s="52"/>
      <c r="D208" s="365"/>
      <c r="E208" s="85"/>
      <c r="F208" s="85"/>
      <c r="G208" s="85"/>
      <c r="H208" s="85"/>
      <c r="I208" s="172"/>
      <c r="J208" s="208"/>
      <c r="K208" s="209"/>
      <c r="L208" s="172"/>
      <c r="M208" s="41"/>
    </row>
    <row r="209" spans="1:13" ht="18" customHeight="1" thickBot="1">
      <c r="A209" s="91"/>
      <c r="B209" s="95"/>
      <c r="C209" s="95"/>
      <c r="D209" s="223"/>
      <c r="E209" s="98"/>
      <c r="F209" s="98"/>
      <c r="G209" s="98"/>
      <c r="H209" s="98"/>
      <c r="I209" s="224"/>
      <c r="J209" s="225"/>
      <c r="K209" s="226"/>
      <c r="L209" s="224"/>
      <c r="M209" s="99"/>
    </row>
    <row r="210" spans="1:13" ht="17.45" customHeight="1" thickBot="1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</row>
    <row r="211" spans="1:13" ht="18.75" customHeight="1" thickBot="1">
      <c r="A211" s="645" t="s">
        <v>122</v>
      </c>
      <c r="B211" s="646"/>
      <c r="C211" s="646"/>
      <c r="D211" s="646"/>
      <c r="E211" s="646"/>
      <c r="F211" s="646"/>
      <c r="G211" s="646"/>
      <c r="H211" s="646"/>
      <c r="I211" s="646"/>
      <c r="J211" s="646"/>
      <c r="K211" s="646"/>
      <c r="L211" s="646"/>
      <c r="M211" s="647"/>
    </row>
    <row r="212" spans="1:13" ht="28.5" customHeight="1" thickTop="1">
      <c r="A212" s="582" t="s">
        <v>238</v>
      </c>
      <c r="B212" s="644"/>
      <c r="C212" s="583"/>
      <c r="D212" s="611" t="str">
        <f>+$D$3</f>
        <v>テーブルレンジ、　ローレンジ、　卓上レンジ、　中華レンジ　（選択してください）　　（２．熱効率）</v>
      </c>
      <c r="E212" s="584"/>
      <c r="F212" s="584"/>
      <c r="G212" s="584"/>
      <c r="H212" s="584"/>
      <c r="I212" s="584"/>
      <c r="J212" s="584"/>
      <c r="K212" s="585"/>
      <c r="L212" s="611" t="str">
        <f>+$L$3</f>
        <v>ガス種：</v>
      </c>
      <c r="M212" s="612"/>
    </row>
    <row r="213" spans="1:13" ht="18" customHeight="1" thickBot="1">
      <c r="A213" s="622" t="s">
        <v>76</v>
      </c>
      <c r="B213" s="623"/>
      <c r="C213" s="624"/>
      <c r="D213" s="630" t="str">
        <f>+$D$4</f>
        <v/>
      </c>
      <c r="E213" s="630"/>
      <c r="F213" s="633"/>
      <c r="G213" s="633"/>
      <c r="H213" s="650"/>
      <c r="I213" s="372" t="s">
        <v>2</v>
      </c>
      <c r="J213" s="627" t="str">
        <f>+$J$4</f>
        <v/>
      </c>
      <c r="K213" s="628"/>
      <c r="L213" s="628"/>
      <c r="M213" s="629"/>
    </row>
    <row r="214" spans="1:13" ht="15.75" customHeight="1">
      <c r="A214" s="638" t="s">
        <v>12</v>
      </c>
      <c r="B214" s="639"/>
      <c r="C214" s="640"/>
      <c r="D214" s="625" t="s">
        <v>26</v>
      </c>
      <c r="E214" s="635"/>
      <c r="F214" s="636"/>
      <c r="G214" s="637"/>
      <c r="H214" s="625" t="s">
        <v>21</v>
      </c>
      <c r="I214" s="289"/>
      <c r="J214" s="625" t="s">
        <v>57</v>
      </c>
      <c r="K214" s="289"/>
      <c r="L214" s="625" t="s">
        <v>147</v>
      </c>
      <c r="M214" s="211"/>
    </row>
    <row r="215" spans="1:13" ht="15.75" customHeight="1" thickBot="1">
      <c r="A215" s="616" t="s">
        <v>13</v>
      </c>
      <c r="B215" s="617"/>
      <c r="C215" s="618"/>
      <c r="D215" s="626"/>
      <c r="E215" s="641"/>
      <c r="F215" s="642"/>
      <c r="G215" s="643"/>
      <c r="H215" s="626"/>
      <c r="I215" s="290"/>
      <c r="J215" s="626"/>
      <c r="K215" s="290"/>
      <c r="L215" s="626"/>
      <c r="M215" s="212"/>
    </row>
    <row r="216" spans="1:13" ht="5.65" customHeight="1">
      <c r="A216" s="196"/>
      <c r="B216" s="85"/>
      <c r="C216" s="85"/>
      <c r="D216" s="85"/>
      <c r="E216" s="213"/>
      <c r="F216" s="213"/>
      <c r="G216" s="213"/>
      <c r="H216" s="197"/>
      <c r="I216" s="72"/>
      <c r="J216" s="85"/>
      <c r="K216" s="214"/>
      <c r="L216" s="197"/>
      <c r="M216" s="215"/>
    </row>
    <row r="217" spans="1:13" ht="22.5" customHeight="1">
      <c r="A217" s="84"/>
      <c r="B217" s="52"/>
      <c r="C217" s="42" t="s">
        <v>40</v>
      </c>
      <c r="D217" s="157"/>
      <c r="E217" s="40"/>
      <c r="F217" s="40"/>
      <c r="G217" s="40"/>
      <c r="H217" s="40"/>
      <c r="I217" s="40"/>
      <c r="J217" s="40"/>
      <c r="K217" s="40"/>
      <c r="L217" s="40"/>
      <c r="M217" s="41"/>
    </row>
    <row r="218" spans="1:13" ht="13.5" customHeight="1">
      <c r="A218" s="84"/>
      <c r="B218" s="52"/>
      <c r="C218" s="654" t="s">
        <v>358</v>
      </c>
      <c r="D218" s="654"/>
      <c r="E218" s="654"/>
      <c r="F218" s="654"/>
      <c r="G218" s="654"/>
      <c r="H218" s="654"/>
      <c r="I218" s="654"/>
      <c r="J218" s="654"/>
      <c r="K218" s="654"/>
      <c r="L218" s="654"/>
      <c r="M218" s="41"/>
    </row>
    <row r="219" spans="1:13" ht="13.5" customHeight="1">
      <c r="A219" s="84"/>
      <c r="B219" s="52"/>
      <c r="C219" s="654"/>
      <c r="D219" s="654"/>
      <c r="E219" s="654"/>
      <c r="F219" s="654"/>
      <c r="G219" s="654"/>
      <c r="H219" s="654"/>
      <c r="I219" s="654"/>
      <c r="J219" s="654"/>
      <c r="K219" s="654"/>
      <c r="L219" s="654"/>
      <c r="M219" s="41"/>
    </row>
    <row r="220" spans="1:13" ht="13.5" customHeight="1">
      <c r="A220" s="84"/>
      <c r="B220" s="52"/>
      <c r="C220" s="654"/>
      <c r="D220" s="654"/>
      <c r="E220" s="654"/>
      <c r="F220" s="654"/>
      <c r="G220" s="654"/>
      <c r="H220" s="654"/>
      <c r="I220" s="654"/>
      <c r="J220" s="654"/>
      <c r="K220" s="654"/>
      <c r="L220" s="654"/>
      <c r="M220" s="41"/>
    </row>
    <row r="221" spans="1:13" ht="19.899999999999999" customHeight="1">
      <c r="A221" s="84"/>
      <c r="B221" s="52"/>
      <c r="C221" s="654"/>
      <c r="D221" s="654"/>
      <c r="E221" s="654"/>
      <c r="F221" s="654"/>
      <c r="G221" s="654"/>
      <c r="H221" s="654"/>
      <c r="I221" s="654"/>
      <c r="J221" s="654"/>
      <c r="K221" s="654"/>
      <c r="L221" s="654"/>
      <c r="M221" s="41"/>
    </row>
    <row r="222" spans="1:13" ht="6.75" customHeight="1">
      <c r="A222" s="84"/>
      <c r="B222" s="52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41"/>
    </row>
    <row r="223" spans="1:13" ht="15" customHeight="1">
      <c r="A223" s="84"/>
      <c r="B223" s="52"/>
      <c r="C223" s="52"/>
      <c r="D223" s="40"/>
      <c r="E223" s="371"/>
      <c r="F223" s="85"/>
      <c r="G223" s="85"/>
      <c r="H223" s="371"/>
      <c r="I223" s="85"/>
      <c r="J223" s="40"/>
      <c r="K223" s="40"/>
      <c r="L223" s="40"/>
      <c r="M223" s="41"/>
    </row>
    <row r="224" spans="1:13" ht="15" customHeight="1">
      <c r="A224" s="84"/>
      <c r="B224" s="52"/>
      <c r="C224" s="52"/>
      <c r="D224" s="40"/>
      <c r="E224" s="371"/>
      <c r="F224" s="85"/>
      <c r="G224" s="85"/>
      <c r="H224" s="371"/>
      <c r="I224" s="85"/>
      <c r="J224" s="40"/>
      <c r="K224" s="40"/>
      <c r="L224" s="40"/>
      <c r="M224" s="41"/>
    </row>
    <row r="225" spans="1:15" ht="15" customHeight="1">
      <c r="A225" s="84"/>
      <c r="B225" s="52"/>
      <c r="C225" s="52"/>
      <c r="D225" s="40"/>
      <c r="E225" s="40"/>
      <c r="F225" s="40"/>
      <c r="G225" s="40"/>
      <c r="H225" s="52"/>
      <c r="I225" s="42"/>
      <c r="J225" s="85" t="s">
        <v>12</v>
      </c>
      <c r="K225" s="85" t="s">
        <v>13</v>
      </c>
      <c r="L225" s="44"/>
      <c r="M225" s="41"/>
      <c r="O225" s="6"/>
    </row>
    <row r="226" spans="1:15" ht="16.5" customHeight="1">
      <c r="A226" s="84"/>
      <c r="B226" s="52"/>
      <c r="C226" s="52"/>
      <c r="D226" s="607" t="s">
        <v>214</v>
      </c>
      <c r="E226" s="607"/>
      <c r="F226" s="607"/>
      <c r="G226" s="607"/>
      <c r="H226" s="44"/>
      <c r="I226" s="253" t="s">
        <v>216</v>
      </c>
      <c r="J226" s="291"/>
      <c r="K226" s="291"/>
      <c r="L226" s="176" t="s">
        <v>35</v>
      </c>
      <c r="M226" s="204" t="s">
        <v>29</v>
      </c>
      <c r="O226" s="6"/>
    </row>
    <row r="227" spans="1:15" ht="17.25" customHeight="1">
      <c r="A227" s="84"/>
      <c r="B227" s="52"/>
      <c r="C227" s="52"/>
      <c r="D227" s="607" t="s">
        <v>215</v>
      </c>
      <c r="E227" s="607"/>
      <c r="F227" s="607"/>
      <c r="G227" s="607"/>
      <c r="H227" s="44"/>
      <c r="I227" s="253" t="s">
        <v>217</v>
      </c>
      <c r="J227" s="309">
        <v>2260</v>
      </c>
      <c r="K227" s="309">
        <v>2260</v>
      </c>
      <c r="L227" s="176" t="s">
        <v>32</v>
      </c>
      <c r="M227" s="205"/>
    </row>
    <row r="228" spans="1:15" ht="17.25" customHeight="1">
      <c r="A228" s="84"/>
      <c r="B228" s="52"/>
      <c r="C228" s="52"/>
      <c r="D228" s="607" t="s">
        <v>362</v>
      </c>
      <c r="E228" s="607"/>
      <c r="F228" s="607"/>
      <c r="G228" s="607"/>
      <c r="H228" s="44"/>
      <c r="I228" s="253" t="s">
        <v>363</v>
      </c>
      <c r="J228" s="394" t="str">
        <f>IF(COUNTBLANK(J233:J237)=0,(J233*J234*(J236+J237-J238)*273/3600/101.3/(273+J235)),"")</f>
        <v/>
      </c>
      <c r="K228" s="394" t="str">
        <f>IF(COUNTBLANK(K233:K237)=0,(K233*K234*(K236+K237-K238)*273/3600/101.3/(273+K235)),"")</f>
        <v/>
      </c>
      <c r="L228" s="176" t="s">
        <v>36</v>
      </c>
      <c r="M228" s="204" t="s">
        <v>39</v>
      </c>
      <c r="O228" s="8"/>
    </row>
    <row r="229" spans="1:15" ht="3" customHeight="1">
      <c r="A229" s="84"/>
      <c r="B229" s="52"/>
      <c r="C229" s="52"/>
      <c r="D229" s="365"/>
      <c r="E229" s="365"/>
      <c r="F229" s="365"/>
      <c r="G229" s="365"/>
      <c r="H229" s="44"/>
      <c r="I229" s="68"/>
      <c r="J229" s="399"/>
      <c r="K229" s="399"/>
      <c r="L229" s="176"/>
      <c r="M229" s="204"/>
      <c r="O229" s="8"/>
    </row>
    <row r="230" spans="1:15" ht="15" customHeight="1">
      <c r="A230" s="84"/>
      <c r="B230" s="52"/>
      <c r="C230" s="387" t="s">
        <v>364</v>
      </c>
      <c r="D230" s="370"/>
      <c r="F230" s="388"/>
      <c r="G230" s="388"/>
      <c r="H230" s="388"/>
      <c r="I230" s="388"/>
      <c r="J230" s="191"/>
      <c r="K230" s="191"/>
      <c r="L230" s="191"/>
      <c r="M230" s="203"/>
      <c r="O230" s="8"/>
    </row>
    <row r="231" spans="1:15" ht="21.75" customHeight="1">
      <c r="A231" s="84"/>
      <c r="B231" s="52"/>
      <c r="C231" s="52"/>
      <c r="D231" s="370"/>
      <c r="E231" s="370"/>
      <c r="F231" s="370"/>
      <c r="G231" s="370"/>
      <c r="H231" s="100"/>
      <c r="I231" s="386"/>
      <c r="J231" s="386"/>
      <c r="K231" s="176"/>
      <c r="L231" s="176"/>
      <c r="M231" s="203"/>
      <c r="O231" s="8"/>
    </row>
    <row r="232" spans="1:15" ht="15" customHeight="1">
      <c r="A232" s="84"/>
      <c r="B232" s="52"/>
      <c r="C232" s="52"/>
      <c r="D232" s="370"/>
      <c r="E232" s="370"/>
      <c r="F232" s="370"/>
      <c r="G232" s="370"/>
      <c r="H232" s="100"/>
      <c r="I232" s="386"/>
      <c r="J232" s="386"/>
      <c r="K232" s="176"/>
      <c r="L232" s="176"/>
      <c r="M232" s="203"/>
      <c r="O232" s="8"/>
    </row>
    <row r="233" spans="1:15" ht="17.25" customHeight="1">
      <c r="A233" s="84"/>
      <c r="B233" s="52"/>
      <c r="C233" s="52"/>
      <c r="D233" s="621" t="s">
        <v>279</v>
      </c>
      <c r="E233" s="466"/>
      <c r="F233" s="466"/>
      <c r="G233" s="355"/>
      <c r="H233" s="51"/>
      <c r="I233" s="256" t="s">
        <v>272</v>
      </c>
      <c r="J233" s="301"/>
      <c r="K233" s="301"/>
      <c r="L233" s="56" t="s">
        <v>78</v>
      </c>
      <c r="M233" s="204" t="s">
        <v>39</v>
      </c>
      <c r="O233" s="6"/>
    </row>
    <row r="234" spans="1:15" ht="17.25" customHeight="1">
      <c r="A234" s="84"/>
      <c r="B234" s="52"/>
      <c r="C234" s="52"/>
      <c r="D234" s="621" t="s">
        <v>280</v>
      </c>
      <c r="E234" s="466"/>
      <c r="F234" s="466"/>
      <c r="G234" s="466"/>
      <c r="H234" s="51"/>
      <c r="I234" s="256" t="s">
        <v>273</v>
      </c>
      <c r="J234" s="302"/>
      <c r="K234" s="302"/>
      <c r="L234" s="239" t="s">
        <v>140</v>
      </c>
      <c r="M234" s="204" t="s">
        <v>52</v>
      </c>
    </row>
    <row r="235" spans="1:15" ht="17.25" customHeight="1">
      <c r="A235" s="84"/>
      <c r="B235" s="52"/>
      <c r="C235" s="52"/>
      <c r="D235" s="621" t="s">
        <v>281</v>
      </c>
      <c r="E235" s="466"/>
      <c r="F235" s="466"/>
      <c r="G235" s="466"/>
      <c r="H235" s="466"/>
      <c r="I235" s="256" t="s">
        <v>274</v>
      </c>
      <c r="J235" s="303"/>
      <c r="K235" s="303"/>
      <c r="L235" s="56" t="s">
        <v>53</v>
      </c>
      <c r="M235" s="204" t="s">
        <v>34</v>
      </c>
    </row>
    <row r="236" spans="1:15" ht="17.25" customHeight="1">
      <c r="A236" s="84"/>
      <c r="B236" s="52"/>
      <c r="C236" s="52"/>
      <c r="D236" s="621" t="s">
        <v>282</v>
      </c>
      <c r="E236" s="466"/>
      <c r="F236" s="466"/>
      <c r="G236" s="466"/>
      <c r="H236" s="466"/>
      <c r="I236" s="256" t="s">
        <v>275</v>
      </c>
      <c r="J236" s="304"/>
      <c r="K236" s="304"/>
      <c r="L236" s="56" t="s">
        <v>54</v>
      </c>
      <c r="M236" s="204" t="s">
        <v>29</v>
      </c>
    </row>
    <row r="237" spans="1:15" ht="17.25" customHeight="1">
      <c r="A237" s="84"/>
      <c r="B237" s="52"/>
      <c r="C237" s="52"/>
      <c r="D237" s="648" t="s">
        <v>283</v>
      </c>
      <c r="E237" s="466"/>
      <c r="F237" s="466"/>
      <c r="G237" s="466"/>
      <c r="H237" s="466"/>
      <c r="I237" s="256" t="s">
        <v>276</v>
      </c>
      <c r="J237" s="304"/>
      <c r="K237" s="304"/>
      <c r="L237" s="56" t="s">
        <v>54</v>
      </c>
      <c r="M237" s="204" t="s">
        <v>29</v>
      </c>
    </row>
    <row r="238" spans="1:15" ht="17.25" customHeight="1">
      <c r="A238" s="84"/>
      <c r="B238" s="52"/>
      <c r="C238" s="52"/>
      <c r="D238" s="652" t="s">
        <v>287</v>
      </c>
      <c r="E238" s="653"/>
      <c r="F238" s="653"/>
      <c r="G238" s="653"/>
      <c r="H238" s="653"/>
      <c r="I238" s="256" t="s">
        <v>277</v>
      </c>
      <c r="J238" s="397" t="str">
        <f>IF(J235="","",IF($J$240="乾　式","0",10^(7.203-1735.74/(J235+234))))</f>
        <v/>
      </c>
      <c r="K238" s="397" t="str">
        <f>IF(K235="","",IF($J$240="乾　式","0",10^(7.203-1735.74/(K235+234))))</f>
        <v/>
      </c>
      <c r="L238" s="56" t="s">
        <v>54</v>
      </c>
      <c r="M238" s="204" t="s">
        <v>29</v>
      </c>
    </row>
    <row r="239" spans="1:15" ht="3" customHeight="1">
      <c r="A239" s="84"/>
      <c r="B239" s="52"/>
      <c r="C239" s="52"/>
      <c r="D239" s="389"/>
      <c r="E239" s="355"/>
      <c r="F239" s="355"/>
      <c r="G239" s="355"/>
      <c r="H239" s="355"/>
      <c r="I239" s="390"/>
      <c r="J239" s="391"/>
      <c r="K239" s="392"/>
      <c r="L239" s="56"/>
      <c r="M239" s="204"/>
    </row>
    <row r="240" spans="1:15" ht="17.25" customHeight="1">
      <c r="A240" s="84"/>
      <c r="B240" s="52"/>
      <c r="C240" s="365"/>
      <c r="D240" s="365" t="s">
        <v>367</v>
      </c>
      <c r="E240" s="355"/>
      <c r="F240" s="157"/>
      <c r="G240" s="157"/>
      <c r="H240" s="355"/>
      <c r="I240" s="390"/>
      <c r="J240" s="417"/>
      <c r="K240" s="42"/>
      <c r="L240" s="400"/>
      <c r="M240" s="204"/>
      <c r="O240" s="5"/>
    </row>
    <row r="241" spans="1:15" ht="17.649999999999999" customHeight="1">
      <c r="A241" s="84"/>
      <c r="B241" s="52"/>
      <c r="C241" s="52"/>
      <c r="D241" s="371" t="s">
        <v>285</v>
      </c>
      <c r="E241" s="191"/>
      <c r="F241" s="191"/>
      <c r="G241" s="191"/>
      <c r="H241" s="191"/>
      <c r="I241" s="191"/>
      <c r="J241" s="284"/>
      <c r="K241" s="393"/>
      <c r="L241" s="176"/>
      <c r="M241" s="221"/>
      <c r="O241" s="33"/>
    </row>
    <row r="242" spans="1:15" ht="20.65" customHeight="1">
      <c r="A242" s="84"/>
      <c r="B242" s="52"/>
      <c r="C242" s="52"/>
      <c r="D242" s="371" t="s">
        <v>278</v>
      </c>
      <c r="E242" s="191"/>
      <c r="F242" s="191"/>
      <c r="G242" s="191"/>
      <c r="H242" s="191"/>
      <c r="I242" s="191"/>
      <c r="J242" s="191"/>
      <c r="K242" s="191"/>
      <c r="L242" s="176"/>
      <c r="M242" s="221"/>
    </row>
    <row r="243" spans="1:15" ht="15" customHeight="1">
      <c r="A243" s="84"/>
      <c r="B243" s="52"/>
      <c r="C243" s="52"/>
      <c r="D243" s="619"/>
      <c r="E243" s="620"/>
      <c r="F243" s="620"/>
      <c r="G243" s="620"/>
      <c r="H243" s="620"/>
      <c r="I243" s="620"/>
      <c r="J243" s="85"/>
      <c r="K243" s="40"/>
      <c r="L243" s="176"/>
      <c r="M243" s="41"/>
    </row>
    <row r="244" spans="1:15" ht="15.75" customHeight="1" thickBot="1">
      <c r="A244" s="84"/>
      <c r="B244" s="52"/>
      <c r="C244" s="52"/>
      <c r="D244" s="371"/>
      <c r="E244" s="191"/>
      <c r="F244" s="191"/>
      <c r="G244" s="191"/>
      <c r="H244" s="191"/>
      <c r="I244" s="191"/>
      <c r="J244" s="85"/>
      <c r="K244" s="40"/>
      <c r="L244" s="176"/>
      <c r="M244" s="41"/>
    </row>
    <row r="245" spans="1:15" ht="19.5" customHeight="1" thickBot="1">
      <c r="A245" s="84"/>
      <c r="B245" s="52"/>
      <c r="C245" s="52"/>
      <c r="D245" s="371" t="s">
        <v>213</v>
      </c>
      <c r="E245" s="171"/>
      <c r="F245" s="42"/>
      <c r="G245" s="42"/>
      <c r="H245" s="42"/>
      <c r="I245" s="253" t="s">
        <v>267</v>
      </c>
      <c r="J245" s="310" t="str">
        <f>IF(COUNTBLANK(J233:J237)=0,J227*J226/(3600*J228)*100,"")</f>
        <v/>
      </c>
      <c r="K245" s="310" t="str">
        <f>IF(COUNTBLANK(K233:K237)=0,K227*K226/(3600*K228)*100,"")</f>
        <v/>
      </c>
      <c r="L245" s="217" t="s">
        <v>37</v>
      </c>
      <c r="M245" s="204" t="s">
        <v>6</v>
      </c>
    </row>
    <row r="246" spans="1:15" ht="7.5" customHeight="1" thickBot="1">
      <c r="A246" s="84"/>
      <c r="B246" s="52"/>
      <c r="C246" s="52"/>
      <c r="D246" s="172"/>
      <c r="E246" s="171"/>
      <c r="F246" s="42"/>
      <c r="G246" s="42"/>
      <c r="H246" s="42"/>
      <c r="I246" s="44"/>
      <c r="J246" s="172"/>
      <c r="K246" s="184"/>
      <c r="L246" s="175"/>
      <c r="M246" s="204"/>
    </row>
    <row r="247" spans="1:15" ht="25.9" customHeight="1" thickBot="1">
      <c r="A247" s="84"/>
      <c r="B247" s="52"/>
      <c r="C247" s="52"/>
      <c r="D247" s="167"/>
      <c r="E247" s="167"/>
      <c r="F247" s="42"/>
      <c r="G247" s="42"/>
      <c r="H247" s="42"/>
      <c r="I247" s="44"/>
      <c r="J247" s="219" t="s">
        <v>211</v>
      </c>
      <c r="K247" s="311" t="str">
        <f>IF(COUNTBLANK(J245:K245)=0,(J245+K245)/2,"")</f>
        <v/>
      </c>
      <c r="L247" s="217" t="s">
        <v>37</v>
      </c>
      <c r="M247" s="204" t="s">
        <v>6</v>
      </c>
    </row>
    <row r="248" spans="1:15" ht="7.5" customHeight="1" thickBot="1">
      <c r="A248" s="84"/>
      <c r="B248" s="52"/>
      <c r="C248" s="52"/>
      <c r="D248" s="42"/>
      <c r="E248" s="172"/>
      <c r="F248" s="42"/>
      <c r="G248" s="42"/>
      <c r="H248" s="42"/>
      <c r="I248" s="85"/>
      <c r="J248" s="85"/>
      <c r="K248" s="172"/>
      <c r="L248" s="85"/>
      <c r="M248" s="41"/>
    </row>
    <row r="249" spans="1:15" ht="16.5" customHeight="1" thickBot="1">
      <c r="A249" s="84"/>
      <c r="B249" s="52"/>
      <c r="C249" s="52"/>
      <c r="D249" s="172"/>
      <c r="E249" s="172"/>
      <c r="F249" s="42"/>
      <c r="G249" s="42"/>
      <c r="H249" s="42"/>
      <c r="I249" s="85"/>
      <c r="J249" s="65" t="s">
        <v>16</v>
      </c>
      <c r="K249" s="312" t="str">
        <f>IF(K247&lt;&gt;"",ABS(J245-K245)/K247,"")</f>
        <v/>
      </c>
      <c r="L249" s="342" t="s">
        <v>373</v>
      </c>
      <c r="M249" s="41"/>
    </row>
    <row r="250" spans="1:15" ht="15" customHeight="1">
      <c r="A250" s="84"/>
      <c r="B250" s="52"/>
      <c r="C250" s="52"/>
      <c r="D250" s="40"/>
      <c r="E250" s="85"/>
      <c r="F250" s="85"/>
      <c r="G250" s="85"/>
      <c r="H250" s="52"/>
      <c r="I250" s="85"/>
      <c r="J250" s="65"/>
      <c r="K250" s="86"/>
      <c r="L250" s="85"/>
      <c r="M250" s="41"/>
    </row>
    <row r="251" spans="1:15" ht="16.5" customHeight="1">
      <c r="A251" s="45" t="s">
        <v>86</v>
      </c>
      <c r="B251" s="365"/>
      <c r="C251" s="52"/>
      <c r="D251" s="365"/>
      <c r="E251" s="85"/>
      <c r="F251" s="85"/>
      <c r="G251" s="90"/>
      <c r="H251" s="90" t="s">
        <v>119</v>
      </c>
      <c r="I251" s="172"/>
      <c r="J251" s="208"/>
      <c r="K251" s="209"/>
      <c r="L251" s="172"/>
      <c r="M251" s="41"/>
    </row>
    <row r="252" spans="1:15" ht="16.5" customHeight="1">
      <c r="A252" s="84"/>
      <c r="B252" s="52"/>
      <c r="C252" s="52"/>
      <c r="D252" s="365"/>
      <c r="E252" s="85"/>
      <c r="F252" s="85"/>
      <c r="G252" s="85"/>
      <c r="H252" s="85"/>
      <c r="I252" s="172"/>
      <c r="J252" s="208"/>
      <c r="K252" s="209"/>
      <c r="L252" s="172"/>
      <c r="M252" s="41"/>
    </row>
    <row r="253" spans="1:15" ht="16.5" customHeight="1">
      <c r="A253" s="84"/>
      <c r="B253" s="52"/>
      <c r="C253" s="52"/>
      <c r="D253" s="365"/>
      <c r="E253" s="85"/>
      <c r="F253" s="85"/>
      <c r="G253" s="85"/>
      <c r="H253" s="85"/>
      <c r="I253" s="172"/>
      <c r="J253" s="208"/>
      <c r="K253" s="209"/>
      <c r="L253" s="172"/>
      <c r="M253" s="41"/>
    </row>
    <row r="254" spans="1:15" ht="16.5" customHeight="1">
      <c r="A254" s="84"/>
      <c r="B254" s="52"/>
      <c r="C254" s="52"/>
      <c r="D254" s="365"/>
      <c r="E254" s="85"/>
      <c r="F254" s="85"/>
      <c r="G254" s="85"/>
      <c r="H254" s="85"/>
      <c r="I254" s="172"/>
      <c r="J254" s="208"/>
      <c r="K254" s="209"/>
      <c r="L254" s="172"/>
      <c r="M254" s="41"/>
    </row>
    <row r="255" spans="1:15" ht="16.5" customHeight="1">
      <c r="A255" s="84"/>
      <c r="B255" s="52"/>
      <c r="C255" s="52"/>
      <c r="D255" s="365"/>
      <c r="E255" s="85"/>
      <c r="F255" s="85"/>
      <c r="G255" s="85"/>
      <c r="H255" s="85"/>
      <c r="I255" s="172"/>
      <c r="J255" s="208"/>
      <c r="K255" s="209"/>
      <c r="L255" s="172"/>
      <c r="M255" s="41"/>
    </row>
    <row r="256" spans="1:15" ht="16.5" customHeight="1">
      <c r="A256" s="84"/>
      <c r="B256" s="52"/>
      <c r="C256" s="52"/>
      <c r="D256" s="365"/>
      <c r="E256" s="85"/>
      <c r="F256" s="85"/>
      <c r="G256" s="85"/>
      <c r="H256" s="85"/>
      <c r="I256" s="172"/>
      <c r="J256" s="208"/>
      <c r="K256" s="209"/>
      <c r="L256" s="172"/>
      <c r="M256" s="41"/>
    </row>
    <row r="257" spans="1:13" ht="16.5" customHeight="1">
      <c r="A257" s="84"/>
      <c r="B257" s="52"/>
      <c r="C257" s="52"/>
      <c r="D257" s="365"/>
      <c r="E257" s="85"/>
      <c r="F257" s="85"/>
      <c r="G257" s="85"/>
      <c r="H257" s="85"/>
      <c r="I257" s="172"/>
      <c r="J257" s="208"/>
      <c r="K257" s="209"/>
      <c r="L257" s="172"/>
      <c r="M257" s="41"/>
    </row>
    <row r="258" spans="1:13" ht="16.5" customHeight="1">
      <c r="A258" s="84"/>
      <c r="B258" s="52"/>
      <c r="C258" s="52"/>
      <c r="D258" s="365"/>
      <c r="E258" s="85"/>
      <c r="F258" s="85"/>
      <c r="G258" s="85"/>
      <c r="H258" s="85"/>
      <c r="I258" s="172"/>
      <c r="J258" s="208"/>
      <c r="K258" s="209"/>
      <c r="L258" s="172"/>
      <c r="M258" s="41"/>
    </row>
    <row r="259" spans="1:13" ht="16.5" customHeight="1">
      <c r="A259" s="84"/>
      <c r="B259" s="52"/>
      <c r="C259" s="52"/>
      <c r="D259" s="365"/>
      <c r="E259" s="85"/>
      <c r="F259" s="85"/>
      <c r="G259" s="85"/>
      <c r="H259" s="85"/>
      <c r="I259" s="172"/>
      <c r="J259" s="208"/>
      <c r="K259" s="209"/>
      <c r="L259" s="172"/>
      <c r="M259" s="41"/>
    </row>
    <row r="260" spans="1:13" ht="16.5" customHeight="1">
      <c r="A260" s="84"/>
      <c r="B260" s="52"/>
      <c r="C260" s="52"/>
      <c r="D260" s="365"/>
      <c r="E260" s="85"/>
      <c r="F260" s="85"/>
      <c r="G260" s="85"/>
      <c r="H260" s="85"/>
      <c r="I260" s="172"/>
      <c r="J260" s="208"/>
      <c r="K260" s="209"/>
      <c r="L260" s="172"/>
      <c r="M260" s="41"/>
    </row>
    <row r="261" spans="1:13" ht="5.25" customHeight="1">
      <c r="A261" s="84"/>
      <c r="B261" s="52"/>
      <c r="C261" s="52"/>
      <c r="D261" s="365"/>
      <c r="E261" s="40"/>
      <c r="F261" s="40"/>
      <c r="G261" s="40"/>
      <c r="H261" s="40"/>
      <c r="I261" s="40"/>
      <c r="J261" s="40"/>
      <c r="K261" s="40"/>
      <c r="L261" s="40"/>
      <c r="M261" s="41"/>
    </row>
    <row r="262" spans="1:13" ht="15" customHeight="1" thickBot="1">
      <c r="A262" s="91"/>
      <c r="B262" s="95"/>
      <c r="C262" s="95"/>
      <c r="D262" s="104"/>
      <c r="E262" s="104"/>
      <c r="F262" s="104"/>
      <c r="G262" s="104"/>
      <c r="H262" s="104"/>
      <c r="I262" s="104"/>
      <c r="J262" s="104"/>
      <c r="K262" s="104"/>
      <c r="L262" s="104"/>
      <c r="M262" s="99"/>
    </row>
    <row r="263" spans="1:13" ht="15" customHeight="1" thickBot="1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</row>
    <row r="264" spans="1:13" s="6" customFormat="1" ht="18.75" customHeight="1" thickBot="1">
      <c r="A264" s="613" t="s">
        <v>122</v>
      </c>
      <c r="B264" s="614"/>
      <c r="C264" s="614"/>
      <c r="D264" s="614"/>
      <c r="E264" s="614"/>
      <c r="F264" s="614"/>
      <c r="G264" s="614"/>
      <c r="H264" s="614"/>
      <c r="I264" s="614"/>
      <c r="J264" s="614"/>
      <c r="K264" s="614"/>
      <c r="L264" s="614"/>
      <c r="M264" s="615"/>
    </row>
    <row r="265" spans="1:13" s="6" customFormat="1" ht="28.5" customHeight="1" thickTop="1">
      <c r="A265" s="582" t="s">
        <v>238</v>
      </c>
      <c r="B265" s="644"/>
      <c r="C265" s="583"/>
      <c r="D265" s="611" t="str">
        <f>$D$3</f>
        <v>テーブルレンジ、　ローレンジ、　卓上レンジ、　中華レンジ　（選択してください）　　（２．熱効率）</v>
      </c>
      <c r="E265" s="584"/>
      <c r="F265" s="584"/>
      <c r="G265" s="584"/>
      <c r="H265" s="584"/>
      <c r="I265" s="584"/>
      <c r="J265" s="584"/>
      <c r="K265" s="585"/>
      <c r="L265" s="611" t="str">
        <f>$L$3</f>
        <v>ガス種：</v>
      </c>
      <c r="M265" s="612"/>
    </row>
    <row r="266" spans="1:13" s="6" customFormat="1" ht="18" customHeight="1" thickBot="1">
      <c r="A266" s="622" t="s">
        <v>76</v>
      </c>
      <c r="B266" s="623"/>
      <c r="C266" s="624"/>
      <c r="D266" s="630" t="str">
        <f>$D$4</f>
        <v/>
      </c>
      <c r="E266" s="630"/>
      <c r="F266" s="630"/>
      <c r="G266" s="630"/>
      <c r="H266" s="631"/>
      <c r="I266" s="372" t="s">
        <v>2</v>
      </c>
      <c r="J266" s="632" t="str">
        <f>$J$4</f>
        <v/>
      </c>
      <c r="K266" s="633"/>
      <c r="L266" s="633"/>
      <c r="M266" s="634"/>
    </row>
    <row r="267" spans="1:13" s="6" customFormat="1" ht="15.75" customHeight="1">
      <c r="A267" s="638" t="s">
        <v>12</v>
      </c>
      <c r="B267" s="639"/>
      <c r="C267" s="640"/>
      <c r="D267" s="625" t="s">
        <v>26</v>
      </c>
      <c r="E267" s="635"/>
      <c r="F267" s="636"/>
      <c r="G267" s="637"/>
      <c r="H267" s="625" t="s">
        <v>21</v>
      </c>
      <c r="I267" s="289"/>
      <c r="J267" s="625" t="s">
        <v>57</v>
      </c>
      <c r="K267" s="289"/>
      <c r="L267" s="625" t="s">
        <v>147</v>
      </c>
      <c r="M267" s="211"/>
    </row>
    <row r="268" spans="1:13" s="6" customFormat="1" ht="15.75" customHeight="1" thickBot="1">
      <c r="A268" s="616" t="s">
        <v>13</v>
      </c>
      <c r="B268" s="617"/>
      <c r="C268" s="618"/>
      <c r="D268" s="626"/>
      <c r="E268" s="641"/>
      <c r="F268" s="642"/>
      <c r="G268" s="643"/>
      <c r="H268" s="626"/>
      <c r="I268" s="290"/>
      <c r="J268" s="626"/>
      <c r="K268" s="290"/>
      <c r="L268" s="626"/>
      <c r="M268" s="212"/>
    </row>
    <row r="269" spans="1:13" s="6" customFormat="1" ht="6" customHeight="1">
      <c r="A269" s="196"/>
      <c r="B269" s="85"/>
      <c r="C269" s="85"/>
      <c r="D269" s="85"/>
      <c r="E269" s="213"/>
      <c r="F269" s="213"/>
      <c r="G269" s="213"/>
      <c r="H269" s="197"/>
      <c r="I269" s="382"/>
      <c r="J269" s="85"/>
      <c r="K269" s="382"/>
      <c r="L269" s="197"/>
      <c r="M269" s="383"/>
    </row>
    <row r="270" spans="1:13" s="6" customFormat="1" ht="18.95" customHeight="1">
      <c r="A270" s="196"/>
      <c r="B270" s="85"/>
      <c r="C270" s="368" t="s">
        <v>347</v>
      </c>
      <c r="D270" s="85"/>
      <c r="E270" s="213"/>
      <c r="F270" s="213"/>
      <c r="G270" s="213"/>
      <c r="H270" s="197"/>
      <c r="I270" s="382"/>
      <c r="J270" s="85"/>
      <c r="K270" s="382"/>
      <c r="L270" s="197"/>
      <c r="M270" s="383"/>
    </row>
    <row r="271" spans="1:13" ht="19.5" customHeight="1">
      <c r="A271" s="84"/>
      <c r="B271" s="52"/>
      <c r="C271" s="656" t="s">
        <v>28</v>
      </c>
      <c r="D271" s="656"/>
      <c r="E271" s="656"/>
      <c r="F271" s="656"/>
      <c r="G271" s="656"/>
      <c r="H271" s="656"/>
      <c r="I271" s="656"/>
      <c r="J271" s="656"/>
      <c r="K271" s="656"/>
      <c r="L271" s="656"/>
      <c r="M271" s="41"/>
    </row>
    <row r="272" spans="1:13" ht="15.75" customHeight="1">
      <c r="A272" s="199"/>
      <c r="B272" s="371"/>
      <c r="C272" s="651" t="s">
        <v>357</v>
      </c>
      <c r="D272" s="651"/>
      <c r="E272" s="651"/>
      <c r="F272" s="651"/>
      <c r="G272" s="651"/>
      <c r="H272" s="651"/>
      <c r="I272" s="651"/>
      <c r="J272" s="651"/>
      <c r="K272" s="651"/>
      <c r="L272" s="651"/>
      <c r="M272" s="41"/>
    </row>
    <row r="273" spans="1:15" ht="15.75" customHeight="1">
      <c r="A273" s="199"/>
      <c r="B273" s="371"/>
      <c r="C273" s="651"/>
      <c r="D273" s="651"/>
      <c r="E273" s="651"/>
      <c r="F273" s="651"/>
      <c r="G273" s="651"/>
      <c r="H273" s="651"/>
      <c r="I273" s="651"/>
      <c r="J273" s="651"/>
      <c r="K273" s="651"/>
      <c r="L273" s="651"/>
      <c r="M273" s="41"/>
    </row>
    <row r="274" spans="1:15" ht="15.75" customHeight="1">
      <c r="A274" s="199"/>
      <c r="B274" s="371"/>
      <c r="C274" s="651"/>
      <c r="D274" s="651"/>
      <c r="E274" s="651"/>
      <c r="F274" s="651"/>
      <c r="G274" s="651"/>
      <c r="H274" s="651"/>
      <c r="I274" s="651"/>
      <c r="J274" s="651"/>
      <c r="K274" s="651"/>
      <c r="L274" s="651"/>
      <c r="M274" s="41"/>
    </row>
    <row r="275" spans="1:15" ht="15.75" customHeight="1">
      <c r="A275" s="199"/>
      <c r="B275" s="371"/>
      <c r="C275" s="651"/>
      <c r="D275" s="651"/>
      <c r="E275" s="651"/>
      <c r="F275" s="651"/>
      <c r="G275" s="651"/>
      <c r="H275" s="651"/>
      <c r="I275" s="651"/>
      <c r="J275" s="651"/>
      <c r="K275" s="651"/>
      <c r="L275" s="651"/>
      <c r="M275" s="41"/>
    </row>
    <row r="276" spans="1:15" ht="15.75" customHeight="1">
      <c r="A276" s="199"/>
      <c r="B276" s="371"/>
      <c r="C276" s="651"/>
      <c r="D276" s="651"/>
      <c r="E276" s="651"/>
      <c r="F276" s="651"/>
      <c r="G276" s="651"/>
      <c r="H276" s="651"/>
      <c r="I276" s="651"/>
      <c r="J276" s="651"/>
      <c r="K276" s="651"/>
      <c r="L276" s="651"/>
      <c r="M276" s="41"/>
    </row>
    <row r="277" spans="1:15" ht="15.75" customHeight="1">
      <c r="A277" s="200"/>
      <c r="B277" s="220"/>
      <c r="C277" s="651"/>
      <c r="D277" s="651"/>
      <c r="E277" s="651"/>
      <c r="F277" s="651"/>
      <c r="G277" s="651"/>
      <c r="H277" s="651"/>
      <c r="I277" s="651"/>
      <c r="J277" s="651"/>
      <c r="K277" s="651"/>
      <c r="L277" s="651"/>
      <c r="M277" s="41"/>
    </row>
    <row r="278" spans="1:15" ht="15.75" customHeight="1">
      <c r="A278" s="199"/>
      <c r="B278" s="371"/>
      <c r="C278" s="371"/>
      <c r="D278" s="112"/>
      <c r="E278" s="112"/>
      <c r="F278" s="112"/>
      <c r="G278" s="112"/>
      <c r="H278" s="112"/>
      <c r="I278" s="112"/>
      <c r="J278" s="112"/>
      <c r="K278" s="112"/>
      <c r="L278" s="112"/>
      <c r="M278" s="41"/>
    </row>
    <row r="279" spans="1:15" ht="14.25" customHeight="1">
      <c r="A279" s="84"/>
      <c r="B279" s="52"/>
      <c r="C279" s="52"/>
      <c r="D279" s="40"/>
      <c r="E279" s="112"/>
      <c r="F279" s="112"/>
      <c r="G279" s="112"/>
      <c r="H279" s="112"/>
      <c r="I279" s="112"/>
      <c r="J279" s="112"/>
      <c r="K279" s="112"/>
      <c r="L279" s="112"/>
      <c r="M279" s="41"/>
    </row>
    <row r="280" spans="1:15" ht="11.25" customHeight="1">
      <c r="A280" s="84"/>
      <c r="B280" s="52"/>
      <c r="C280" s="52"/>
      <c r="D280" s="40"/>
      <c r="E280" s="52"/>
      <c r="F280" s="40"/>
      <c r="G280" s="40"/>
      <c r="H280" s="52"/>
      <c r="I280" s="167"/>
      <c r="J280" s="85" t="s">
        <v>12</v>
      </c>
      <c r="K280" s="85" t="s">
        <v>13</v>
      </c>
      <c r="L280" s="40"/>
      <c r="M280" s="41"/>
    </row>
    <row r="281" spans="1:15" ht="16.5" customHeight="1">
      <c r="A281" s="84"/>
      <c r="B281" s="52"/>
      <c r="C281" s="52"/>
      <c r="D281" s="201" t="s">
        <v>208</v>
      </c>
      <c r="E281" s="44"/>
      <c r="F281" s="40"/>
      <c r="G281" s="40"/>
      <c r="H281" s="44"/>
      <c r="I281" s="263" t="s">
        <v>206</v>
      </c>
      <c r="J281" s="384" t="str">
        <f>IF(J15&lt;&gt;"",J15,"")</f>
        <v/>
      </c>
      <c r="K281" s="384" t="str">
        <f>J281</f>
        <v/>
      </c>
      <c r="L281" s="176" t="s">
        <v>30</v>
      </c>
      <c r="M281" s="204" t="s">
        <v>29</v>
      </c>
      <c r="O281" s="6"/>
    </row>
    <row r="282" spans="1:15" ht="16.5" customHeight="1">
      <c r="A282" s="84"/>
      <c r="B282" s="52"/>
      <c r="C282" s="52"/>
      <c r="D282" s="202" t="s">
        <v>203</v>
      </c>
      <c r="E282" s="44"/>
      <c r="F282" s="40"/>
      <c r="G282" s="40"/>
      <c r="H282" s="44"/>
      <c r="I282" s="253" t="s">
        <v>218</v>
      </c>
      <c r="J282" s="293"/>
      <c r="K282" s="293"/>
      <c r="L282" s="176" t="s">
        <v>53</v>
      </c>
      <c r="M282" s="204" t="s">
        <v>34</v>
      </c>
      <c r="O282" s="6"/>
    </row>
    <row r="283" spans="1:15" ht="16.5" customHeight="1">
      <c r="A283" s="84"/>
      <c r="B283" s="52"/>
      <c r="C283" s="52"/>
      <c r="D283" s="202" t="s">
        <v>204</v>
      </c>
      <c r="E283" s="44"/>
      <c r="F283" s="40"/>
      <c r="G283" s="40"/>
      <c r="H283" s="44"/>
      <c r="I283" s="253" t="s">
        <v>219</v>
      </c>
      <c r="J283" s="293"/>
      <c r="K283" s="293"/>
      <c r="L283" s="176" t="s">
        <v>53</v>
      </c>
      <c r="M283" s="204" t="s">
        <v>34</v>
      </c>
    </row>
    <row r="284" spans="1:15" ht="16.5" customHeight="1">
      <c r="A284" s="84"/>
      <c r="B284" s="52"/>
      <c r="C284" s="52"/>
      <c r="D284" s="201" t="s">
        <v>205</v>
      </c>
      <c r="E284" s="44"/>
      <c r="F284" s="191"/>
      <c r="G284" s="44"/>
      <c r="H284" s="44"/>
      <c r="I284" s="253" t="s">
        <v>207</v>
      </c>
      <c r="J284" s="313">
        <v>4.1900000000000004</v>
      </c>
      <c r="K284" s="313">
        <v>4.1900000000000004</v>
      </c>
      <c r="L284" s="69" t="s">
        <v>58</v>
      </c>
      <c r="M284" s="205"/>
      <c r="O284" s="8"/>
    </row>
    <row r="285" spans="1:15" ht="16.5" customHeight="1">
      <c r="A285" s="84"/>
      <c r="B285" s="52"/>
      <c r="C285" s="52"/>
      <c r="D285" s="657" t="s">
        <v>355</v>
      </c>
      <c r="E285" s="657"/>
      <c r="F285" s="657"/>
      <c r="G285" s="370"/>
      <c r="H285" s="44"/>
      <c r="I285" s="263" t="s">
        <v>365</v>
      </c>
      <c r="J285" s="394" t="str">
        <f>IF(J282="","",(J290*J291*(J293+J294-J295)*273/3600/101.3/(273+J292)))</f>
        <v/>
      </c>
      <c r="K285" s="394" t="str">
        <f>IF(K282="","",(K290*K291*(K293+K294-K295)*273/3600/101.3/(273+K292)))</f>
        <v/>
      </c>
      <c r="L285" s="176" t="s">
        <v>59</v>
      </c>
      <c r="M285" s="204" t="s">
        <v>39</v>
      </c>
      <c r="O285" s="8"/>
    </row>
    <row r="286" spans="1:15" ht="3" customHeight="1">
      <c r="A286" s="84"/>
      <c r="B286" s="52"/>
      <c r="C286" s="52"/>
      <c r="D286" s="370"/>
      <c r="E286" s="370"/>
      <c r="F286" s="370"/>
      <c r="G286" s="370"/>
      <c r="H286" s="44"/>
      <c r="I286" s="100"/>
      <c r="J286" s="386"/>
      <c r="K286" s="386"/>
      <c r="L286" s="176"/>
      <c r="M286" s="204"/>
      <c r="O286" s="8"/>
    </row>
    <row r="287" spans="1:15" ht="16.5" customHeight="1">
      <c r="A287" s="84"/>
      <c r="B287" s="52"/>
      <c r="C287" s="387" t="s">
        <v>289</v>
      </c>
      <c r="D287" s="370"/>
      <c r="F287" s="191"/>
      <c r="G287" s="191"/>
      <c r="H287" s="191"/>
      <c r="I287" s="191"/>
      <c r="J287" s="191"/>
      <c r="K287" s="191"/>
      <c r="L287" s="191"/>
      <c r="M287" s="203"/>
      <c r="O287" s="8"/>
    </row>
    <row r="288" spans="1:15" ht="17.25" customHeight="1">
      <c r="A288" s="84"/>
      <c r="B288" s="52"/>
      <c r="C288" s="52"/>
      <c r="D288" s="370"/>
      <c r="E288" s="370"/>
      <c r="F288" s="370"/>
      <c r="G288" s="370"/>
      <c r="H288" s="100"/>
      <c r="I288" s="386"/>
      <c r="J288" s="386"/>
      <c r="K288" s="176"/>
      <c r="L288" s="176"/>
      <c r="M288" s="203"/>
      <c r="O288" s="8"/>
    </row>
    <row r="289" spans="1:15" ht="19.5" customHeight="1">
      <c r="A289" s="84"/>
      <c r="B289" s="52"/>
      <c r="C289" s="52"/>
      <c r="D289" s="370"/>
      <c r="E289" s="370"/>
      <c r="F289" s="370"/>
      <c r="G289" s="370"/>
      <c r="H289" s="100"/>
      <c r="I289" s="386"/>
      <c r="J289" s="386"/>
      <c r="K289" s="176"/>
      <c r="L289" s="176"/>
      <c r="M289" s="203"/>
      <c r="O289" s="6"/>
    </row>
    <row r="290" spans="1:15" ht="16.5" customHeight="1">
      <c r="A290" s="84"/>
      <c r="B290" s="52"/>
      <c r="C290" s="52"/>
      <c r="D290" s="621" t="s">
        <v>279</v>
      </c>
      <c r="E290" s="466"/>
      <c r="F290" s="466"/>
      <c r="G290" s="355"/>
      <c r="H290" s="51"/>
      <c r="I290" s="256" t="s">
        <v>272</v>
      </c>
      <c r="J290" s="301"/>
      <c r="K290" s="301"/>
      <c r="L290" s="56" t="s">
        <v>78</v>
      </c>
      <c r="M290" s="204" t="s">
        <v>39</v>
      </c>
      <c r="O290" s="8"/>
    </row>
    <row r="291" spans="1:15" ht="16.5" customHeight="1">
      <c r="A291" s="84"/>
      <c r="B291" s="52"/>
      <c r="C291" s="52"/>
      <c r="D291" s="621" t="s">
        <v>280</v>
      </c>
      <c r="E291" s="466"/>
      <c r="F291" s="466"/>
      <c r="G291" s="466"/>
      <c r="H291" s="51"/>
      <c r="I291" s="256" t="s">
        <v>273</v>
      </c>
      <c r="J291" s="302"/>
      <c r="K291" s="302"/>
      <c r="L291" s="239" t="s">
        <v>140</v>
      </c>
      <c r="M291" s="204" t="s">
        <v>52</v>
      </c>
      <c r="O291" s="8"/>
    </row>
    <row r="292" spans="1:15" ht="16.5" customHeight="1">
      <c r="A292" s="84"/>
      <c r="B292" s="52"/>
      <c r="C292" s="52"/>
      <c r="D292" s="621" t="s">
        <v>281</v>
      </c>
      <c r="E292" s="466"/>
      <c r="F292" s="466"/>
      <c r="G292" s="466"/>
      <c r="H292" s="466"/>
      <c r="I292" s="256" t="s">
        <v>274</v>
      </c>
      <c r="J292" s="303"/>
      <c r="K292" s="303"/>
      <c r="L292" s="56" t="s">
        <v>53</v>
      </c>
      <c r="M292" s="204" t="s">
        <v>34</v>
      </c>
      <c r="O292" s="32"/>
    </row>
    <row r="293" spans="1:15" ht="16.5" customHeight="1">
      <c r="A293" s="84"/>
      <c r="B293" s="52"/>
      <c r="C293" s="52"/>
      <c r="D293" s="621" t="s">
        <v>282</v>
      </c>
      <c r="E293" s="466"/>
      <c r="F293" s="466"/>
      <c r="G293" s="466"/>
      <c r="H293" s="466"/>
      <c r="I293" s="256" t="s">
        <v>275</v>
      </c>
      <c r="J293" s="304"/>
      <c r="K293" s="304"/>
      <c r="L293" s="56" t="s">
        <v>54</v>
      </c>
      <c r="M293" s="204" t="s">
        <v>29</v>
      </c>
      <c r="O293" s="32"/>
    </row>
    <row r="294" spans="1:15" ht="16.5" customHeight="1">
      <c r="A294" s="84"/>
      <c r="B294" s="52"/>
      <c r="C294" s="52"/>
      <c r="D294" s="648" t="s">
        <v>283</v>
      </c>
      <c r="E294" s="466"/>
      <c r="F294" s="466"/>
      <c r="G294" s="466"/>
      <c r="H294" s="466"/>
      <c r="I294" s="256" t="s">
        <v>276</v>
      </c>
      <c r="J294" s="304"/>
      <c r="K294" s="304"/>
      <c r="L294" s="56" t="s">
        <v>54</v>
      </c>
      <c r="M294" s="204" t="s">
        <v>29</v>
      </c>
      <c r="O294" s="8"/>
    </row>
    <row r="295" spans="1:15" ht="16.5" customHeight="1">
      <c r="A295" s="84"/>
      <c r="B295" s="52"/>
      <c r="C295" s="52"/>
      <c r="D295" s="652" t="s">
        <v>366</v>
      </c>
      <c r="E295" s="653"/>
      <c r="F295" s="653"/>
      <c r="G295" s="653"/>
      <c r="H295" s="653"/>
      <c r="I295" s="256" t="s">
        <v>277</v>
      </c>
      <c r="J295" s="305" t="str">
        <f>IF(J292="","",IF(J297="乾　式","0.00",10^(7.203-1735.74/(J292+234))))</f>
        <v/>
      </c>
      <c r="K295" s="305" t="str">
        <f>IF(J292="","",IF(J297="乾　式","0.00",10^(7.203-1735.74/(K292+234))))</f>
        <v/>
      </c>
      <c r="L295" s="56" t="s">
        <v>54</v>
      </c>
      <c r="M295" s="204" t="s">
        <v>29</v>
      </c>
      <c r="O295" s="8"/>
    </row>
    <row r="296" spans="1:15" ht="3" customHeight="1">
      <c r="A296" s="84"/>
      <c r="B296" s="52"/>
      <c r="C296" s="52"/>
      <c r="D296" s="389"/>
      <c r="E296" s="355"/>
      <c r="F296" s="355"/>
      <c r="G296" s="355"/>
      <c r="H296" s="355"/>
      <c r="I296" s="390"/>
      <c r="J296" s="391"/>
      <c r="K296" s="392"/>
      <c r="L296" s="56"/>
      <c r="M296" s="204"/>
    </row>
    <row r="297" spans="1:15" ht="16.5" customHeight="1">
      <c r="A297" s="84"/>
      <c r="B297" s="52"/>
      <c r="C297" s="365"/>
      <c r="D297" s="365" t="s">
        <v>367</v>
      </c>
      <c r="E297" s="355"/>
      <c r="F297" s="157"/>
      <c r="G297" s="157"/>
      <c r="H297" s="355"/>
      <c r="I297" s="390"/>
      <c r="J297" s="417"/>
      <c r="K297" s="52"/>
      <c r="L297" s="56"/>
      <c r="M297" s="204"/>
      <c r="O297" s="5"/>
    </row>
    <row r="298" spans="1:15" ht="16.5" customHeight="1">
      <c r="A298" s="84"/>
      <c r="B298" s="52"/>
      <c r="C298" s="52"/>
      <c r="D298" s="371" t="s">
        <v>293</v>
      </c>
      <c r="E298" s="191"/>
      <c r="F298" s="191"/>
      <c r="G298" s="191"/>
      <c r="H298" s="191"/>
      <c r="I298" s="191"/>
      <c r="J298" s="284"/>
      <c r="K298" s="393"/>
      <c r="L298" s="176"/>
      <c r="M298" s="221"/>
      <c r="O298" s="33"/>
    </row>
    <row r="299" spans="1:15" ht="16.5" customHeight="1">
      <c r="A299" s="84"/>
      <c r="B299" s="52"/>
      <c r="C299" s="52"/>
      <c r="D299" s="371" t="s">
        <v>294</v>
      </c>
      <c r="E299" s="191"/>
      <c r="F299" s="191"/>
      <c r="G299" s="191"/>
      <c r="H299" s="191"/>
      <c r="I299" s="191"/>
      <c r="J299" s="191"/>
      <c r="K299" s="191"/>
      <c r="L299" s="176"/>
      <c r="M299" s="221"/>
    </row>
    <row r="300" spans="1:15" ht="18" customHeight="1">
      <c r="A300" s="84"/>
      <c r="B300" s="52"/>
      <c r="C300" s="52"/>
      <c r="D300" s="619"/>
      <c r="E300" s="620"/>
      <c r="F300" s="620"/>
      <c r="G300" s="620"/>
      <c r="H300" s="620"/>
      <c r="I300" s="620"/>
      <c r="J300" s="85"/>
      <c r="K300" s="40"/>
      <c r="L300" s="176"/>
      <c r="M300" s="41"/>
    </row>
    <row r="301" spans="1:15" ht="13.5" customHeight="1" thickBot="1">
      <c r="A301" s="84"/>
      <c r="B301" s="52"/>
      <c r="C301" s="52"/>
      <c r="D301" s="371"/>
      <c r="E301" s="191"/>
      <c r="F301" s="191"/>
      <c r="G301" s="191"/>
      <c r="H301" s="191"/>
      <c r="I301" s="191"/>
      <c r="J301" s="85"/>
      <c r="K301" s="40"/>
      <c r="L301" s="176"/>
      <c r="M301" s="41"/>
    </row>
    <row r="302" spans="1:15" ht="16.899999999999999" customHeight="1" thickBot="1">
      <c r="A302" s="84"/>
      <c r="B302" s="52"/>
      <c r="C302" s="52"/>
      <c r="D302" s="371" t="s">
        <v>286</v>
      </c>
      <c r="E302" s="70"/>
      <c r="F302" s="70"/>
      <c r="G302" s="70"/>
      <c r="H302" s="70"/>
      <c r="I302" s="263" t="s">
        <v>265</v>
      </c>
      <c r="J302" s="335" t="str">
        <f>IF(COUNTBLANK(J290:J294)=0,J284*J281*(J282-J283)/(3600*J285)*100,"")</f>
        <v/>
      </c>
      <c r="K302" s="306" t="str">
        <f>IF(COUNTBLANK(K290:K294)=0,K284*K281*(K282-K283)/(3600*K285)*100,"")</f>
        <v/>
      </c>
      <c r="L302" s="176" t="s">
        <v>22</v>
      </c>
      <c r="M302" s="204" t="s">
        <v>34</v>
      </c>
    </row>
    <row r="303" spans="1:15" ht="4.9000000000000004" customHeight="1" thickBot="1">
      <c r="A303" s="84"/>
      <c r="B303" s="52"/>
      <c r="C303" s="52"/>
      <c r="D303" s="371"/>
      <c r="E303" s="70"/>
      <c r="F303" s="70"/>
      <c r="G303" s="70"/>
      <c r="H303" s="70"/>
      <c r="I303" s="173"/>
      <c r="J303" s="172"/>
      <c r="K303" s="167"/>
      <c r="L303" s="176"/>
      <c r="M303" s="204"/>
    </row>
    <row r="304" spans="1:15" ht="21.75" customHeight="1" thickBot="1">
      <c r="A304" s="84"/>
      <c r="B304" s="52"/>
      <c r="C304" s="52"/>
      <c r="D304" s="40"/>
      <c r="E304" s="365"/>
      <c r="F304" s="85"/>
      <c r="G304" s="85"/>
      <c r="H304" s="85"/>
      <c r="I304" s="44"/>
      <c r="J304" s="207" t="s">
        <v>264</v>
      </c>
      <c r="K304" s="307" t="str">
        <f>IF(COUNTBLANK(J290:K294)=0,(J302+K302)/2,"")</f>
        <v/>
      </c>
      <c r="L304" s="176" t="s">
        <v>22</v>
      </c>
      <c r="M304" s="204" t="s">
        <v>34</v>
      </c>
    </row>
    <row r="305" spans="1:13" ht="4.5" customHeight="1" thickBot="1">
      <c r="A305" s="84"/>
      <c r="B305" s="52"/>
      <c r="C305" s="52"/>
      <c r="D305" s="371"/>
      <c r="E305" s="52"/>
      <c r="F305" s="85"/>
      <c r="G305" s="85"/>
      <c r="H305" s="85"/>
      <c r="I305" s="85"/>
      <c r="J305" s="85"/>
      <c r="K305" s="172"/>
      <c r="L305" s="40"/>
      <c r="M305" s="41"/>
    </row>
    <row r="306" spans="1:13" ht="16.5" customHeight="1" thickBot="1">
      <c r="A306" s="84"/>
      <c r="B306" s="52"/>
      <c r="C306" s="52"/>
      <c r="D306" s="365"/>
      <c r="E306" s="85"/>
      <c r="F306" s="85"/>
      <c r="G306" s="85"/>
      <c r="H306" s="85"/>
      <c r="I306" s="85"/>
      <c r="J306" s="65" t="s">
        <v>16</v>
      </c>
      <c r="K306" s="314" t="str">
        <f>IF(K304&lt;&gt;"",ABS(J302-K302)/K304,"")</f>
        <v/>
      </c>
      <c r="L306" s="342" t="s">
        <v>373</v>
      </c>
      <c r="M306" s="41"/>
    </row>
    <row r="307" spans="1:13" ht="4.5" customHeight="1">
      <c r="A307" s="84"/>
      <c r="B307" s="52"/>
      <c r="C307" s="52"/>
      <c r="D307" s="365"/>
      <c r="E307" s="85"/>
      <c r="F307" s="85"/>
      <c r="G307" s="85"/>
      <c r="H307" s="85"/>
      <c r="I307" s="172"/>
      <c r="J307" s="208"/>
      <c r="K307" s="209"/>
      <c r="L307" s="85"/>
      <c r="M307" s="41"/>
    </row>
    <row r="308" spans="1:13" ht="16.5" customHeight="1">
      <c r="A308" s="45" t="s">
        <v>86</v>
      </c>
      <c r="B308" s="365"/>
      <c r="C308" s="52"/>
      <c r="D308" s="365"/>
      <c r="E308" s="85"/>
      <c r="F308" s="85"/>
      <c r="G308" s="90"/>
      <c r="H308" s="90" t="s">
        <v>118</v>
      </c>
      <c r="I308" s="172"/>
      <c r="J308" s="208"/>
      <c r="K308" s="209"/>
      <c r="L308" s="85"/>
      <c r="M308" s="41"/>
    </row>
    <row r="309" spans="1:13" ht="16.5" customHeight="1">
      <c r="A309" s="84"/>
      <c r="B309" s="52"/>
      <c r="C309" s="52"/>
      <c r="D309" s="365"/>
      <c r="E309" s="85"/>
      <c r="F309" s="85"/>
      <c r="G309" s="85"/>
      <c r="H309" s="85"/>
      <c r="I309" s="172"/>
      <c r="J309" s="208"/>
      <c r="K309" s="209"/>
      <c r="L309" s="172"/>
      <c r="M309" s="41"/>
    </row>
    <row r="310" spans="1:13" ht="16.5" customHeight="1">
      <c r="A310" s="84"/>
      <c r="B310" s="52"/>
      <c r="C310" s="52"/>
      <c r="D310" s="365"/>
      <c r="E310" s="85"/>
      <c r="F310" s="85"/>
      <c r="G310" s="85"/>
      <c r="H310" s="85"/>
      <c r="I310" s="172"/>
      <c r="J310" s="208"/>
      <c r="K310" s="209"/>
      <c r="L310" s="172"/>
      <c r="M310" s="41"/>
    </row>
    <row r="311" spans="1:13" ht="16.5" customHeight="1">
      <c r="A311" s="84"/>
      <c r="B311" s="52"/>
      <c r="C311" s="52"/>
      <c r="D311" s="365"/>
      <c r="E311" s="85"/>
      <c r="F311" s="85"/>
      <c r="G311" s="85"/>
      <c r="H311" s="85"/>
      <c r="I311" s="172"/>
      <c r="J311" s="208"/>
      <c r="K311" s="209"/>
      <c r="L311" s="172"/>
      <c r="M311" s="41"/>
    </row>
    <row r="312" spans="1:13" ht="16.5" customHeight="1">
      <c r="A312" s="84"/>
      <c r="B312" s="52"/>
      <c r="C312" s="52"/>
      <c r="D312" s="365"/>
      <c r="E312" s="85"/>
      <c r="F312" s="85"/>
      <c r="G312" s="85"/>
      <c r="H312" s="85"/>
      <c r="I312" s="172"/>
      <c r="J312" s="208"/>
      <c r="K312" s="209"/>
      <c r="L312" s="172"/>
      <c r="M312" s="41"/>
    </row>
    <row r="313" spans="1:13" ht="16.5" customHeight="1">
      <c r="A313" s="84"/>
      <c r="B313" s="52"/>
      <c r="C313" s="52"/>
      <c r="D313" s="365"/>
      <c r="E313" s="85"/>
      <c r="F313" s="85"/>
      <c r="G313" s="85"/>
      <c r="H313" s="85"/>
      <c r="I313" s="172"/>
      <c r="J313" s="208"/>
      <c r="K313" s="209"/>
      <c r="L313" s="172"/>
      <c r="M313" s="41"/>
    </row>
    <row r="314" spans="1:13" ht="16.5" customHeight="1">
      <c r="A314" s="84"/>
      <c r="B314" s="52"/>
      <c r="C314" s="52"/>
      <c r="D314" s="365"/>
      <c r="E314" s="85"/>
      <c r="F314" s="85"/>
      <c r="G314" s="85"/>
      <c r="H314" s="85"/>
      <c r="I314" s="172"/>
      <c r="J314" s="208"/>
      <c r="K314" s="209"/>
      <c r="L314" s="172"/>
      <c r="M314" s="41"/>
    </row>
    <row r="315" spans="1:13" ht="19.5" customHeight="1" thickBot="1">
      <c r="A315" s="91"/>
      <c r="B315" s="95"/>
      <c r="C315" s="95"/>
      <c r="D315" s="223"/>
      <c r="E315" s="98"/>
      <c r="F315" s="98"/>
      <c r="G315" s="98"/>
      <c r="H315" s="98"/>
      <c r="I315" s="224"/>
      <c r="J315" s="225"/>
      <c r="K315" s="226"/>
      <c r="L315" s="224"/>
      <c r="M315" s="99"/>
    </row>
    <row r="316" spans="1:13" ht="15" customHeight="1" thickBot="1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</row>
    <row r="317" spans="1:13" ht="18.75" customHeight="1" thickBot="1">
      <c r="A317" s="645" t="s">
        <v>122</v>
      </c>
      <c r="B317" s="646"/>
      <c r="C317" s="646"/>
      <c r="D317" s="646"/>
      <c r="E317" s="646"/>
      <c r="F317" s="646"/>
      <c r="G317" s="646"/>
      <c r="H317" s="646"/>
      <c r="I317" s="646"/>
      <c r="J317" s="646"/>
      <c r="K317" s="646"/>
      <c r="L317" s="646"/>
      <c r="M317" s="647"/>
    </row>
    <row r="318" spans="1:13" ht="28.5" customHeight="1" thickTop="1">
      <c r="A318" s="582" t="s">
        <v>238</v>
      </c>
      <c r="B318" s="644"/>
      <c r="C318" s="583"/>
      <c r="D318" s="611" t="str">
        <f>+$D$3</f>
        <v>テーブルレンジ、　ローレンジ、　卓上レンジ、　中華レンジ　（選択してください）　　（２．熱効率）</v>
      </c>
      <c r="E318" s="584"/>
      <c r="F318" s="584"/>
      <c r="G318" s="584"/>
      <c r="H318" s="584"/>
      <c r="I318" s="584"/>
      <c r="J318" s="584"/>
      <c r="K318" s="585"/>
      <c r="L318" s="611" t="str">
        <f>+$L$3</f>
        <v>ガス種：</v>
      </c>
      <c r="M318" s="612"/>
    </row>
    <row r="319" spans="1:13" ht="18" customHeight="1" thickBot="1">
      <c r="A319" s="622" t="s">
        <v>76</v>
      </c>
      <c r="B319" s="623"/>
      <c r="C319" s="624"/>
      <c r="D319" s="630" t="str">
        <f>+$D$4</f>
        <v/>
      </c>
      <c r="E319" s="630"/>
      <c r="F319" s="633"/>
      <c r="G319" s="633"/>
      <c r="H319" s="650"/>
      <c r="I319" s="372" t="s">
        <v>2</v>
      </c>
      <c r="J319" s="627" t="str">
        <f>+$J$4</f>
        <v/>
      </c>
      <c r="K319" s="628"/>
      <c r="L319" s="628"/>
      <c r="M319" s="629"/>
    </row>
    <row r="320" spans="1:13" ht="15.75" customHeight="1">
      <c r="A320" s="638" t="s">
        <v>12</v>
      </c>
      <c r="B320" s="639"/>
      <c r="C320" s="640"/>
      <c r="D320" s="625" t="s">
        <v>26</v>
      </c>
      <c r="E320" s="635"/>
      <c r="F320" s="636"/>
      <c r="G320" s="637"/>
      <c r="H320" s="625" t="s">
        <v>21</v>
      </c>
      <c r="I320" s="289"/>
      <c r="J320" s="625" t="s">
        <v>57</v>
      </c>
      <c r="K320" s="289"/>
      <c r="L320" s="625" t="s">
        <v>147</v>
      </c>
      <c r="M320" s="211"/>
    </row>
    <row r="321" spans="1:15" ht="15.75" customHeight="1" thickBot="1">
      <c r="A321" s="616" t="s">
        <v>13</v>
      </c>
      <c r="B321" s="617"/>
      <c r="C321" s="618"/>
      <c r="D321" s="626"/>
      <c r="E321" s="641"/>
      <c r="F321" s="642"/>
      <c r="G321" s="643"/>
      <c r="H321" s="626"/>
      <c r="I321" s="290"/>
      <c r="J321" s="626"/>
      <c r="K321" s="290"/>
      <c r="L321" s="626"/>
      <c r="M321" s="212"/>
    </row>
    <row r="322" spans="1:15" ht="5.65" customHeight="1">
      <c r="A322" s="196"/>
      <c r="B322" s="85"/>
      <c r="C322" s="85"/>
      <c r="D322" s="85"/>
      <c r="E322" s="213"/>
      <c r="F322" s="213"/>
      <c r="G322" s="213"/>
      <c r="H322" s="197"/>
      <c r="I322" s="72"/>
      <c r="J322" s="85"/>
      <c r="K322" s="214"/>
      <c r="L322" s="197"/>
      <c r="M322" s="215"/>
    </row>
    <row r="323" spans="1:15" ht="22.5" customHeight="1">
      <c r="A323" s="84"/>
      <c r="B323" s="52"/>
      <c r="C323" s="42" t="s">
        <v>40</v>
      </c>
      <c r="D323" s="157"/>
      <c r="E323" s="40"/>
      <c r="F323" s="40"/>
      <c r="G323" s="40"/>
      <c r="H323" s="40"/>
      <c r="I323" s="40"/>
      <c r="J323" s="40"/>
      <c r="K323" s="40"/>
      <c r="L323" s="40"/>
      <c r="M323" s="41"/>
    </row>
    <row r="324" spans="1:15" ht="15.75" customHeight="1">
      <c r="A324" s="84"/>
      <c r="B324" s="52"/>
      <c r="C324" s="654" t="s">
        <v>358</v>
      </c>
      <c r="D324" s="654"/>
      <c r="E324" s="654"/>
      <c r="F324" s="654"/>
      <c r="G324" s="654"/>
      <c r="H324" s="654"/>
      <c r="I324" s="654"/>
      <c r="J324" s="654"/>
      <c r="K324" s="654"/>
      <c r="L324" s="654"/>
      <c r="M324" s="41"/>
    </row>
    <row r="325" spans="1:15" ht="15.75" customHeight="1">
      <c r="A325" s="84"/>
      <c r="B325" s="52"/>
      <c r="C325" s="654"/>
      <c r="D325" s="654"/>
      <c r="E325" s="654"/>
      <c r="F325" s="654"/>
      <c r="G325" s="654"/>
      <c r="H325" s="654"/>
      <c r="I325" s="654"/>
      <c r="J325" s="654"/>
      <c r="K325" s="654"/>
      <c r="L325" s="654"/>
      <c r="M325" s="41"/>
    </row>
    <row r="326" spans="1:15" ht="15.75" customHeight="1">
      <c r="A326" s="84"/>
      <c r="B326" s="52"/>
      <c r="C326" s="654"/>
      <c r="D326" s="654"/>
      <c r="E326" s="654"/>
      <c r="F326" s="654"/>
      <c r="G326" s="654"/>
      <c r="H326" s="654"/>
      <c r="I326" s="654"/>
      <c r="J326" s="654"/>
      <c r="K326" s="654"/>
      <c r="L326" s="654"/>
      <c r="M326" s="41"/>
    </row>
    <row r="327" spans="1:15" ht="15.75" customHeight="1">
      <c r="A327" s="84"/>
      <c r="B327" s="52"/>
      <c r="C327" s="654"/>
      <c r="D327" s="654"/>
      <c r="E327" s="654"/>
      <c r="F327" s="654"/>
      <c r="G327" s="654"/>
      <c r="H327" s="654"/>
      <c r="I327" s="654"/>
      <c r="J327" s="654"/>
      <c r="K327" s="654"/>
      <c r="L327" s="654"/>
      <c r="M327" s="41"/>
    </row>
    <row r="328" spans="1:15" ht="15" customHeight="1">
      <c r="A328" s="84"/>
      <c r="B328" s="52"/>
      <c r="C328" s="52"/>
      <c r="D328" s="40"/>
      <c r="E328" s="371"/>
      <c r="F328" s="85"/>
      <c r="G328" s="85"/>
      <c r="H328" s="371"/>
      <c r="I328" s="85"/>
      <c r="J328" s="40"/>
      <c r="K328" s="40"/>
      <c r="L328" s="40"/>
      <c r="M328" s="41"/>
    </row>
    <row r="329" spans="1:15" ht="15" customHeight="1">
      <c r="A329" s="84"/>
      <c r="B329" s="52"/>
      <c r="C329" s="52"/>
      <c r="D329" s="40"/>
      <c r="E329" s="371"/>
      <c r="F329" s="85"/>
      <c r="G329" s="85"/>
      <c r="H329" s="371"/>
      <c r="I329" s="85"/>
      <c r="J329" s="40"/>
      <c r="K329" s="40"/>
      <c r="L329" s="40"/>
      <c r="M329" s="41"/>
    </row>
    <row r="330" spans="1:15" ht="15" customHeight="1">
      <c r="A330" s="84"/>
      <c r="B330" s="52"/>
      <c r="C330" s="52"/>
      <c r="D330" s="40"/>
      <c r="E330" s="40"/>
      <c r="F330" s="40"/>
      <c r="G330" s="40"/>
      <c r="H330" s="52"/>
      <c r="I330" s="42"/>
      <c r="J330" s="85" t="s">
        <v>12</v>
      </c>
      <c r="K330" s="85" t="s">
        <v>13</v>
      </c>
      <c r="L330" s="44"/>
      <c r="M330" s="41"/>
      <c r="O330" s="6"/>
    </row>
    <row r="331" spans="1:15" ht="16.5" customHeight="1">
      <c r="A331" s="222"/>
      <c r="B331" s="44"/>
      <c r="C331" s="52"/>
      <c r="D331" s="607" t="s">
        <v>214</v>
      </c>
      <c r="E331" s="607"/>
      <c r="F331" s="607"/>
      <c r="G331" s="607"/>
      <c r="H331" s="44"/>
      <c r="I331" s="253" t="s">
        <v>216</v>
      </c>
      <c r="J331" s="291"/>
      <c r="K331" s="291"/>
      <c r="L331" s="176" t="s">
        <v>35</v>
      </c>
      <c r="M331" s="204" t="s">
        <v>29</v>
      </c>
      <c r="O331" s="6"/>
    </row>
    <row r="332" spans="1:15" ht="16.5" customHeight="1">
      <c r="A332" s="222"/>
      <c r="B332" s="44"/>
      <c r="C332" s="52"/>
      <c r="D332" s="607" t="s">
        <v>215</v>
      </c>
      <c r="E332" s="607"/>
      <c r="F332" s="607"/>
      <c r="G332" s="607"/>
      <c r="H332" s="44"/>
      <c r="I332" s="253" t="s">
        <v>217</v>
      </c>
      <c r="J332" s="309">
        <v>2260</v>
      </c>
      <c r="K332" s="309">
        <v>2260</v>
      </c>
      <c r="L332" s="176" t="s">
        <v>32</v>
      </c>
      <c r="M332" s="205"/>
    </row>
    <row r="333" spans="1:15" ht="16.5" customHeight="1">
      <c r="A333" s="222"/>
      <c r="B333" s="44"/>
      <c r="C333" s="52"/>
      <c r="D333" s="607" t="s">
        <v>360</v>
      </c>
      <c r="E333" s="607"/>
      <c r="F333" s="607"/>
      <c r="G333" s="607"/>
      <c r="H333" s="44"/>
      <c r="I333" s="253" t="s">
        <v>353</v>
      </c>
      <c r="J333" s="394" t="str">
        <f>IF(COUNTBLANK(J338:J342)=0,(J338*J339*(J341+J342-J343)*273/3600/101.3/(273+J340)),"")</f>
        <v/>
      </c>
      <c r="K333" s="394" t="str">
        <f>IF(COUNTBLANK(K338:K342)=0,(K338*K339*(K341+K342-K343)*273/3600/101.3/(273+K340)),"")</f>
        <v/>
      </c>
      <c r="L333" s="176" t="s">
        <v>36</v>
      </c>
      <c r="M333" s="204" t="s">
        <v>39</v>
      </c>
      <c r="O333" s="8"/>
    </row>
    <row r="334" spans="1:15" ht="7.5" customHeight="1">
      <c r="A334" s="222"/>
      <c r="B334" s="44"/>
      <c r="C334" s="52"/>
      <c r="D334" s="365"/>
      <c r="E334" s="365"/>
      <c r="F334" s="365"/>
      <c r="G334" s="365"/>
      <c r="H334" s="44"/>
      <c r="I334" s="68"/>
      <c r="J334" s="399"/>
      <c r="K334" s="399"/>
      <c r="L334" s="176"/>
      <c r="M334" s="204"/>
      <c r="O334" s="8"/>
    </row>
    <row r="335" spans="1:15" ht="21" customHeight="1">
      <c r="A335" s="222"/>
      <c r="B335" s="44"/>
      <c r="C335" s="387" t="s">
        <v>370</v>
      </c>
      <c r="D335" s="370"/>
      <c r="F335" s="388"/>
      <c r="G335" s="388"/>
      <c r="H335" s="388"/>
      <c r="I335" s="388"/>
      <c r="J335" s="191"/>
      <c r="K335" s="191"/>
      <c r="L335" s="191"/>
      <c r="M335" s="203"/>
      <c r="O335" s="8"/>
    </row>
    <row r="336" spans="1:15" ht="23.25" customHeight="1">
      <c r="A336" s="222"/>
      <c r="B336" s="44"/>
      <c r="C336" s="52"/>
      <c r="D336" s="370"/>
      <c r="E336" s="370"/>
      <c r="F336" s="370"/>
      <c r="G336" s="370"/>
      <c r="H336" s="100"/>
      <c r="I336" s="386"/>
      <c r="J336" s="386"/>
      <c r="K336" s="176"/>
      <c r="L336" s="176"/>
      <c r="M336" s="203"/>
      <c r="O336" s="8"/>
    </row>
    <row r="337" spans="1:15" ht="15" customHeight="1">
      <c r="A337" s="222"/>
      <c r="B337" s="44"/>
      <c r="C337" s="52"/>
      <c r="D337" s="370"/>
      <c r="E337" s="370"/>
      <c r="F337" s="370"/>
      <c r="G337" s="370"/>
      <c r="H337" s="100"/>
      <c r="I337" s="386"/>
      <c r="J337" s="386"/>
      <c r="K337" s="176"/>
      <c r="L337" s="176"/>
      <c r="M337" s="203"/>
      <c r="O337" s="8"/>
    </row>
    <row r="338" spans="1:15" ht="18" customHeight="1">
      <c r="A338" s="84"/>
      <c r="B338" s="52"/>
      <c r="C338" s="52"/>
      <c r="D338" s="621" t="s">
        <v>279</v>
      </c>
      <c r="E338" s="466"/>
      <c r="F338" s="466"/>
      <c r="G338" s="355"/>
      <c r="H338" s="51"/>
      <c r="I338" s="256" t="s">
        <v>272</v>
      </c>
      <c r="J338" s="301"/>
      <c r="K338" s="301"/>
      <c r="L338" s="56" t="s">
        <v>78</v>
      </c>
      <c r="M338" s="204" t="s">
        <v>39</v>
      </c>
      <c r="O338" s="6"/>
    </row>
    <row r="339" spans="1:15" ht="18" customHeight="1">
      <c r="A339" s="84"/>
      <c r="B339" s="52"/>
      <c r="C339" s="52"/>
      <c r="D339" s="621" t="s">
        <v>280</v>
      </c>
      <c r="E339" s="466"/>
      <c r="F339" s="466"/>
      <c r="G339" s="466"/>
      <c r="H339" s="51"/>
      <c r="I339" s="256" t="s">
        <v>273</v>
      </c>
      <c r="J339" s="302"/>
      <c r="K339" s="302"/>
      <c r="L339" s="239" t="s">
        <v>140</v>
      </c>
      <c r="M339" s="204" t="s">
        <v>52</v>
      </c>
    </row>
    <row r="340" spans="1:15" ht="18" customHeight="1">
      <c r="A340" s="84"/>
      <c r="B340" s="52"/>
      <c r="C340" s="52"/>
      <c r="D340" s="621" t="s">
        <v>281</v>
      </c>
      <c r="E340" s="466"/>
      <c r="F340" s="466"/>
      <c r="G340" s="466"/>
      <c r="H340" s="466"/>
      <c r="I340" s="256" t="s">
        <v>274</v>
      </c>
      <c r="J340" s="303"/>
      <c r="K340" s="303"/>
      <c r="L340" s="56" t="s">
        <v>53</v>
      </c>
      <c r="M340" s="204" t="s">
        <v>34</v>
      </c>
    </row>
    <row r="341" spans="1:15" ht="18" customHeight="1">
      <c r="A341" s="84"/>
      <c r="B341" s="52"/>
      <c r="C341" s="52"/>
      <c r="D341" s="621" t="s">
        <v>282</v>
      </c>
      <c r="E341" s="466"/>
      <c r="F341" s="466"/>
      <c r="G341" s="466"/>
      <c r="H341" s="466"/>
      <c r="I341" s="256" t="s">
        <v>275</v>
      </c>
      <c r="J341" s="304"/>
      <c r="K341" s="304"/>
      <c r="L341" s="56" t="s">
        <v>54</v>
      </c>
      <c r="M341" s="204" t="s">
        <v>29</v>
      </c>
    </row>
    <row r="342" spans="1:15" ht="18" customHeight="1">
      <c r="A342" s="84"/>
      <c r="B342" s="52"/>
      <c r="C342" s="52"/>
      <c r="D342" s="648" t="s">
        <v>283</v>
      </c>
      <c r="E342" s="466"/>
      <c r="F342" s="466"/>
      <c r="G342" s="466"/>
      <c r="H342" s="466"/>
      <c r="I342" s="256" t="s">
        <v>276</v>
      </c>
      <c r="J342" s="304"/>
      <c r="K342" s="304"/>
      <c r="L342" s="56" t="s">
        <v>54</v>
      </c>
      <c r="M342" s="204" t="s">
        <v>29</v>
      </c>
    </row>
    <row r="343" spans="1:15" ht="18" customHeight="1">
      <c r="A343" s="84"/>
      <c r="B343" s="52"/>
      <c r="C343" s="52"/>
      <c r="D343" s="652" t="s">
        <v>290</v>
      </c>
      <c r="E343" s="653"/>
      <c r="F343" s="653"/>
      <c r="G343" s="653"/>
      <c r="H343" s="653"/>
      <c r="I343" s="256" t="s">
        <v>277</v>
      </c>
      <c r="J343" s="397" t="str">
        <f>IF(J340="","",IF($J$345="乾　式","0",10^(7.203-1735.74/(J340+234))))</f>
        <v/>
      </c>
      <c r="K343" s="397" t="str">
        <f>IF(K340="","",IF($J$345="乾　式","0",10^(7.203-1735.74/(K340+234))))</f>
        <v/>
      </c>
      <c r="L343" s="56" t="s">
        <v>54</v>
      </c>
      <c r="M343" s="204" t="s">
        <v>29</v>
      </c>
    </row>
    <row r="344" spans="1:15" ht="3" customHeight="1">
      <c r="A344" s="84"/>
      <c r="B344" s="52"/>
      <c r="C344" s="52"/>
      <c r="D344" s="389"/>
      <c r="E344" s="355"/>
      <c r="F344" s="355"/>
      <c r="G344" s="355"/>
      <c r="H344" s="355"/>
      <c r="I344" s="390"/>
      <c r="J344" s="391"/>
      <c r="K344" s="392"/>
      <c r="L344" s="56"/>
      <c r="M344" s="204"/>
    </row>
    <row r="345" spans="1:15" ht="17.25" customHeight="1">
      <c r="A345" s="84"/>
      <c r="B345" s="52"/>
      <c r="C345" s="365"/>
      <c r="D345" s="365" t="s">
        <v>367</v>
      </c>
      <c r="E345" s="355"/>
      <c r="F345" s="157"/>
      <c r="G345" s="157"/>
      <c r="H345" s="355"/>
      <c r="I345" s="390"/>
      <c r="J345" s="417"/>
      <c r="K345" s="44"/>
      <c r="L345" s="56"/>
      <c r="M345" s="204"/>
      <c r="O345" s="5"/>
    </row>
    <row r="346" spans="1:15" ht="17.649999999999999" customHeight="1">
      <c r="A346" s="84"/>
      <c r="B346" s="52"/>
      <c r="C346" s="52"/>
      <c r="D346" s="371" t="s">
        <v>209</v>
      </c>
      <c r="E346" s="191"/>
      <c r="F346" s="191"/>
      <c r="G346" s="191"/>
      <c r="H346" s="191"/>
      <c r="I346" s="191"/>
      <c r="J346" s="284"/>
      <c r="K346" s="393"/>
      <c r="L346" s="176"/>
      <c r="M346" s="221"/>
      <c r="O346" s="33"/>
    </row>
    <row r="347" spans="1:15" ht="20.65" customHeight="1">
      <c r="A347" s="84"/>
      <c r="B347" s="52"/>
      <c r="C347" s="52"/>
      <c r="D347" s="371" t="s">
        <v>210</v>
      </c>
      <c r="E347" s="191"/>
      <c r="F347" s="191"/>
      <c r="G347" s="191"/>
      <c r="H347" s="191"/>
      <c r="I347" s="191"/>
      <c r="J347" s="191"/>
      <c r="K347" s="191"/>
      <c r="L347" s="176"/>
      <c r="M347" s="221"/>
    </row>
    <row r="348" spans="1:15" ht="15" customHeight="1">
      <c r="A348" s="84"/>
      <c r="B348" s="52"/>
      <c r="C348" s="52"/>
      <c r="D348" s="619"/>
      <c r="E348" s="620"/>
      <c r="F348" s="620"/>
      <c r="G348" s="620"/>
      <c r="H348" s="620"/>
      <c r="I348" s="620"/>
      <c r="J348" s="85"/>
      <c r="K348" s="40"/>
      <c r="L348" s="176"/>
      <c r="M348" s="41"/>
    </row>
    <row r="349" spans="1:15" ht="15.75" customHeight="1" thickBot="1">
      <c r="A349" s="84"/>
      <c r="B349" s="52"/>
      <c r="C349" s="52"/>
      <c r="D349" s="371"/>
      <c r="E349" s="191"/>
      <c r="F349" s="191"/>
      <c r="G349" s="191"/>
      <c r="H349" s="191"/>
      <c r="I349" s="191"/>
      <c r="J349" s="85"/>
      <c r="K349" s="40"/>
      <c r="L349" s="176"/>
      <c r="M349" s="41"/>
    </row>
    <row r="350" spans="1:15" ht="19.5" customHeight="1" thickBot="1">
      <c r="A350" s="84"/>
      <c r="B350" s="52"/>
      <c r="C350" s="52"/>
      <c r="D350" s="371" t="s">
        <v>268</v>
      </c>
      <c r="E350" s="171"/>
      <c r="F350" s="42"/>
      <c r="G350" s="42"/>
      <c r="H350" s="42"/>
      <c r="I350" s="253" t="s">
        <v>267</v>
      </c>
      <c r="J350" s="310" t="str">
        <f>IF(COUNTBLANK(J338:J342)=0,J332*J331/(3600*J333)*100,"")</f>
        <v/>
      </c>
      <c r="K350" s="310" t="str">
        <f>IF(COUNTBLANK(K338:K342)=0,K332*K331/(3600*K333)*100,"")</f>
        <v/>
      </c>
      <c r="L350" s="217" t="s">
        <v>37</v>
      </c>
      <c r="M350" s="204" t="s">
        <v>34</v>
      </c>
    </row>
    <row r="351" spans="1:15" ht="7.5" customHeight="1" thickBot="1">
      <c r="A351" s="84"/>
      <c r="B351" s="52"/>
      <c r="C351" s="52"/>
      <c r="D351" s="85"/>
      <c r="E351" s="371"/>
      <c r="F351" s="44"/>
      <c r="G351" s="44"/>
      <c r="H351" s="44"/>
      <c r="I351" s="44"/>
      <c r="J351" s="172"/>
      <c r="K351" s="184"/>
      <c r="L351" s="175"/>
      <c r="M351" s="204"/>
    </row>
    <row r="352" spans="1:15" ht="25.9" customHeight="1" thickBot="1">
      <c r="A352" s="84"/>
      <c r="B352" s="52"/>
      <c r="C352" s="52"/>
      <c r="D352" s="40"/>
      <c r="E352" s="40"/>
      <c r="F352" s="44"/>
      <c r="G352" s="44"/>
      <c r="H352" s="44"/>
      <c r="I352" s="44"/>
      <c r="J352" s="219" t="s">
        <v>211</v>
      </c>
      <c r="K352" s="311" t="str">
        <f>IF(COUNTBLANK(J350:K350)=0,(J350+K350)/2,"")</f>
        <v/>
      </c>
      <c r="L352" s="217" t="s">
        <v>37</v>
      </c>
      <c r="M352" s="204" t="s">
        <v>34</v>
      </c>
    </row>
    <row r="353" spans="1:13" ht="7.5" customHeight="1" thickBot="1">
      <c r="A353" s="84"/>
      <c r="B353" s="52"/>
      <c r="C353" s="52"/>
      <c r="D353" s="42"/>
      <c r="E353" s="172"/>
      <c r="F353" s="42"/>
      <c r="G353" s="42"/>
      <c r="H353" s="44"/>
      <c r="I353" s="85"/>
      <c r="J353" s="85"/>
      <c r="K353" s="105"/>
      <c r="L353" s="85"/>
      <c r="M353" s="41"/>
    </row>
    <row r="354" spans="1:13" ht="16.5" customHeight="1" thickBot="1">
      <c r="A354" s="84"/>
      <c r="B354" s="52"/>
      <c r="C354" s="52"/>
      <c r="D354" s="172"/>
      <c r="E354" s="172"/>
      <c r="F354" s="42"/>
      <c r="G354" s="42"/>
      <c r="H354" s="44"/>
      <c r="I354" s="85"/>
      <c r="J354" s="65" t="s">
        <v>16</v>
      </c>
      <c r="K354" s="312" t="str">
        <f>IF(K352&lt;&gt;"",ABS(J350-K350)/K352,"")</f>
        <v/>
      </c>
      <c r="L354" s="342" t="s">
        <v>373</v>
      </c>
      <c r="M354" s="41"/>
    </row>
    <row r="355" spans="1:13" ht="15" customHeight="1">
      <c r="A355" s="84"/>
      <c r="B355" s="52"/>
      <c r="C355" s="52"/>
      <c r="D355" s="40"/>
      <c r="E355" s="85"/>
      <c r="F355" s="85"/>
      <c r="G355" s="85"/>
      <c r="H355" s="52"/>
      <c r="I355" s="85"/>
      <c r="J355" s="65"/>
      <c r="K355" s="86"/>
      <c r="L355" s="85"/>
      <c r="M355" s="41"/>
    </row>
    <row r="356" spans="1:13" ht="16.5" customHeight="1">
      <c r="A356" s="45" t="s">
        <v>131</v>
      </c>
      <c r="B356" s="365" t="s">
        <v>132</v>
      </c>
      <c r="C356" s="52"/>
      <c r="D356" s="365"/>
      <c r="E356" s="85"/>
      <c r="F356" s="85"/>
      <c r="G356" s="157"/>
      <c r="H356" s="90" t="s">
        <v>133</v>
      </c>
      <c r="I356" s="172"/>
      <c r="J356" s="208"/>
      <c r="K356" s="209"/>
      <c r="L356" s="85"/>
      <c r="M356" s="41"/>
    </row>
    <row r="357" spans="1:13" ht="16.5" customHeight="1">
      <c r="A357" s="84"/>
      <c r="B357" s="52"/>
      <c r="C357" s="52"/>
      <c r="D357" s="365"/>
      <c r="E357" s="85"/>
      <c r="F357" s="85"/>
      <c r="G357" s="85"/>
      <c r="H357" s="85"/>
      <c r="I357" s="172"/>
      <c r="J357" s="208"/>
      <c r="K357" s="209"/>
      <c r="L357" s="172"/>
      <c r="M357" s="41"/>
    </row>
    <row r="358" spans="1:13" ht="16.5" customHeight="1">
      <c r="A358" s="84"/>
      <c r="B358" s="52"/>
      <c r="C358" s="52"/>
      <c r="D358" s="365"/>
      <c r="E358" s="85"/>
      <c r="F358" s="85"/>
      <c r="G358" s="85"/>
      <c r="H358" s="85"/>
      <c r="I358" s="172"/>
      <c r="J358" s="208"/>
      <c r="K358" s="209"/>
      <c r="L358" s="172"/>
      <c r="M358" s="41"/>
    </row>
    <row r="359" spans="1:13" ht="16.5" customHeight="1">
      <c r="A359" s="84"/>
      <c r="B359" s="52"/>
      <c r="C359" s="52"/>
      <c r="D359" s="365"/>
      <c r="E359" s="85"/>
      <c r="F359" s="85"/>
      <c r="G359" s="85"/>
      <c r="H359" s="85"/>
      <c r="I359" s="172"/>
      <c r="J359" s="208"/>
      <c r="K359" s="209"/>
      <c r="L359" s="172"/>
      <c r="M359" s="41"/>
    </row>
    <row r="360" spans="1:13" ht="16.5" customHeight="1">
      <c r="A360" s="84"/>
      <c r="B360" s="52"/>
      <c r="C360" s="52"/>
      <c r="D360" s="365"/>
      <c r="E360" s="85"/>
      <c r="F360" s="85"/>
      <c r="G360" s="85"/>
      <c r="H360" s="85"/>
      <c r="I360" s="172"/>
      <c r="J360" s="208"/>
      <c r="K360" s="209"/>
      <c r="L360" s="172"/>
      <c r="M360" s="41"/>
    </row>
    <row r="361" spans="1:13" ht="16.5" customHeight="1">
      <c r="A361" s="84"/>
      <c r="B361" s="52"/>
      <c r="C361" s="52"/>
      <c r="D361" s="365"/>
      <c r="E361" s="85"/>
      <c r="F361" s="85"/>
      <c r="G361" s="85"/>
      <c r="H361" s="85"/>
      <c r="I361" s="172"/>
      <c r="J361" s="208"/>
      <c r="K361" s="209"/>
      <c r="L361" s="172"/>
      <c r="M361" s="41"/>
    </row>
    <row r="362" spans="1:13" ht="16.5" customHeight="1">
      <c r="A362" s="84"/>
      <c r="B362" s="52"/>
      <c r="C362" s="52"/>
      <c r="D362" s="365"/>
      <c r="E362" s="85"/>
      <c r="F362" s="85"/>
      <c r="G362" s="85"/>
      <c r="H362" s="85"/>
      <c r="I362" s="172"/>
      <c r="J362" s="208"/>
      <c r="K362" s="209"/>
      <c r="L362" s="172"/>
      <c r="M362" s="41"/>
    </row>
    <row r="363" spans="1:13" ht="16.5" customHeight="1">
      <c r="A363" s="84"/>
      <c r="B363" s="52"/>
      <c r="C363" s="52"/>
      <c r="D363" s="365"/>
      <c r="E363" s="85"/>
      <c r="F363" s="85"/>
      <c r="G363" s="85"/>
      <c r="H363" s="85"/>
      <c r="I363" s="172"/>
      <c r="J363" s="208"/>
      <c r="K363" s="209"/>
      <c r="L363" s="172"/>
      <c r="M363" s="41"/>
    </row>
    <row r="364" spans="1:13" ht="16.5" customHeight="1">
      <c r="A364" s="84"/>
      <c r="B364" s="52"/>
      <c r="C364" s="52"/>
      <c r="D364" s="365"/>
      <c r="E364" s="85"/>
      <c r="F364" s="85"/>
      <c r="G364" s="85"/>
      <c r="H364" s="85"/>
      <c r="I364" s="172"/>
      <c r="J364" s="208"/>
      <c r="K364" s="209"/>
      <c r="L364" s="172"/>
      <c r="M364" s="41"/>
    </row>
    <row r="365" spans="1:13" ht="16.5" customHeight="1">
      <c r="A365" s="84"/>
      <c r="B365" s="52"/>
      <c r="C365" s="52"/>
      <c r="D365" s="365"/>
      <c r="E365" s="85"/>
      <c r="F365" s="85"/>
      <c r="G365" s="85"/>
      <c r="H365" s="85"/>
      <c r="I365" s="172"/>
      <c r="J365" s="208"/>
      <c r="K365" s="209"/>
      <c r="L365" s="172"/>
      <c r="M365" s="41"/>
    </row>
    <row r="366" spans="1:13" ht="15" customHeight="1">
      <c r="A366" s="84"/>
      <c r="B366" s="52"/>
      <c r="C366" s="52"/>
      <c r="D366" s="52"/>
      <c r="E366" s="52"/>
      <c r="F366" s="40"/>
      <c r="G366" s="40"/>
      <c r="H366" s="40"/>
      <c r="I366" s="40"/>
      <c r="J366" s="40"/>
      <c r="K366" s="40"/>
      <c r="L366" s="40"/>
      <c r="M366" s="41"/>
    </row>
    <row r="367" spans="1:13" ht="15" customHeight="1" thickBot="1">
      <c r="A367" s="91"/>
      <c r="B367" s="95"/>
      <c r="C367" s="95"/>
      <c r="D367" s="104"/>
      <c r="E367" s="104"/>
      <c r="F367" s="104"/>
      <c r="G367" s="104"/>
      <c r="H367" s="104"/>
      <c r="I367" s="104"/>
      <c r="J367" s="104"/>
      <c r="K367" s="104"/>
      <c r="L367" s="104"/>
      <c r="M367" s="99"/>
    </row>
    <row r="368" spans="1:13" ht="8.65" customHeight="1"/>
  </sheetData>
  <sheetProtection password="CC9A" sheet="1" objects="1" scenarios="1" formatCells="0" formatRows="0" insertRows="0" deleteRows="0"/>
  <mergeCells count="176">
    <mergeCell ref="D293:H293"/>
    <mergeCell ref="D294:H294"/>
    <mergeCell ref="D295:H295"/>
    <mergeCell ref="E268:G268"/>
    <mergeCell ref="C271:L271"/>
    <mergeCell ref="C272:L277"/>
    <mergeCell ref="D285:F285"/>
    <mergeCell ref="D290:F290"/>
    <mergeCell ref="D348:I348"/>
    <mergeCell ref="A317:M317"/>
    <mergeCell ref="A318:C318"/>
    <mergeCell ref="D318:K318"/>
    <mergeCell ref="L318:M318"/>
    <mergeCell ref="C324:L327"/>
    <mergeCell ref="D338:F338"/>
    <mergeCell ref="D339:G339"/>
    <mergeCell ref="D340:H340"/>
    <mergeCell ref="D341:H341"/>
    <mergeCell ref="D342:H342"/>
    <mergeCell ref="D343:H343"/>
    <mergeCell ref="E321:G321"/>
    <mergeCell ref="D331:G331"/>
    <mergeCell ref="D332:G332"/>
    <mergeCell ref="D333:G333"/>
    <mergeCell ref="A319:C319"/>
    <mergeCell ref="D319:H319"/>
    <mergeCell ref="J319:M319"/>
    <mergeCell ref="A320:C320"/>
    <mergeCell ref="D320:D321"/>
    <mergeCell ref="E320:G320"/>
    <mergeCell ref="H320:H321"/>
    <mergeCell ref="J320:J321"/>
    <mergeCell ref="D132:H132"/>
    <mergeCell ref="A265:C265"/>
    <mergeCell ref="D265:K265"/>
    <mergeCell ref="L265:M265"/>
    <mergeCell ref="A158:M158"/>
    <mergeCell ref="A159:C159"/>
    <mergeCell ref="D159:K159"/>
    <mergeCell ref="L159:M159"/>
    <mergeCell ref="D189:H189"/>
    <mergeCell ref="D186:H186"/>
    <mergeCell ref="D187:H187"/>
    <mergeCell ref="D188:H188"/>
    <mergeCell ref="D184:F184"/>
    <mergeCell ref="D185:G185"/>
    <mergeCell ref="D214:D215"/>
    <mergeCell ref="E214:G214"/>
    <mergeCell ref="L214:L215"/>
    <mergeCell ref="D236:H236"/>
    <mergeCell ref="D237:H237"/>
    <mergeCell ref="D238:H238"/>
    <mergeCell ref="D234:G234"/>
    <mergeCell ref="A161:C161"/>
    <mergeCell ref="D121:G121"/>
    <mergeCell ref="D137:I137"/>
    <mergeCell ref="D226:G226"/>
    <mergeCell ref="C218:L221"/>
    <mergeCell ref="A214:C214"/>
    <mergeCell ref="A213:C213"/>
    <mergeCell ref="D213:H213"/>
    <mergeCell ref="A211:M211"/>
    <mergeCell ref="A212:C212"/>
    <mergeCell ref="D212:K212"/>
    <mergeCell ref="L212:M212"/>
    <mergeCell ref="D194:I194"/>
    <mergeCell ref="E162:G162"/>
    <mergeCell ref="C165:L165"/>
    <mergeCell ref="D179:F179"/>
    <mergeCell ref="C166:L170"/>
    <mergeCell ref="D81:H81"/>
    <mergeCell ref="D82:H82"/>
    <mergeCell ref="E109:G109"/>
    <mergeCell ref="H109:H110"/>
    <mergeCell ref="J109:J110"/>
    <mergeCell ref="H214:H215"/>
    <mergeCell ref="J214:J215"/>
    <mergeCell ref="H11:I12"/>
    <mergeCell ref="H13:I13"/>
    <mergeCell ref="H14:I14"/>
    <mergeCell ref="D18:L19"/>
    <mergeCell ref="C113:L116"/>
    <mergeCell ref="D87:I87"/>
    <mergeCell ref="A108:C108"/>
    <mergeCell ref="A109:C109"/>
    <mergeCell ref="A110:C110"/>
    <mergeCell ref="E22:F22"/>
    <mergeCell ref="J11:K12"/>
    <mergeCell ref="J13:K13"/>
    <mergeCell ref="J14:K14"/>
    <mergeCell ref="J15:K15"/>
    <mergeCell ref="B57:K57"/>
    <mergeCell ref="D72:F72"/>
    <mergeCell ref="D53:D54"/>
    <mergeCell ref="B58:L63"/>
    <mergeCell ref="E53:G53"/>
    <mergeCell ref="H53:H54"/>
    <mergeCell ref="L53:L54"/>
    <mergeCell ref="A54:C54"/>
    <mergeCell ref="E54:G54"/>
    <mergeCell ref="D4:H4"/>
    <mergeCell ref="J4:M4"/>
    <mergeCell ref="D80:H80"/>
    <mergeCell ref="D79:H79"/>
    <mergeCell ref="D108:H108"/>
    <mergeCell ref="J108:M108"/>
    <mergeCell ref="A215:C215"/>
    <mergeCell ref="A3:C3"/>
    <mergeCell ref="A4:C4"/>
    <mergeCell ref="C7:L8"/>
    <mergeCell ref="C10:K10"/>
    <mergeCell ref="D11:D12"/>
    <mergeCell ref="D122:G122"/>
    <mergeCell ref="D120:G120"/>
    <mergeCell ref="D52:H52"/>
    <mergeCell ref="J52:M52"/>
    <mergeCell ref="A50:M50"/>
    <mergeCell ref="D109:D110"/>
    <mergeCell ref="L109:L110"/>
    <mergeCell ref="G11:G12"/>
    <mergeCell ref="A51:C51"/>
    <mergeCell ref="D51:K51"/>
    <mergeCell ref="J53:J54"/>
    <mergeCell ref="L51:M51"/>
    <mergeCell ref="A52:C52"/>
    <mergeCell ref="A53:C53"/>
    <mergeCell ref="D77:F77"/>
    <mergeCell ref="D78:G78"/>
    <mergeCell ref="E267:G267"/>
    <mergeCell ref="H267:H268"/>
    <mergeCell ref="J267:J268"/>
    <mergeCell ref="E215:G215"/>
    <mergeCell ref="L267:L268"/>
    <mergeCell ref="A2:M2"/>
    <mergeCell ref="D3:K3"/>
    <mergeCell ref="L3:M3"/>
    <mergeCell ref="D233:F233"/>
    <mergeCell ref="A107:C107"/>
    <mergeCell ref="A106:M106"/>
    <mergeCell ref="D107:K107"/>
    <mergeCell ref="L107:M107"/>
    <mergeCell ref="H15:I15"/>
    <mergeCell ref="E110:G110"/>
    <mergeCell ref="D128:G128"/>
    <mergeCell ref="D127:F127"/>
    <mergeCell ref="D130:H130"/>
    <mergeCell ref="D129:H129"/>
    <mergeCell ref="D228:G228"/>
    <mergeCell ref="D227:G227"/>
    <mergeCell ref="D131:H131"/>
    <mergeCell ref="G22:H22"/>
    <mergeCell ref="E11:F11"/>
    <mergeCell ref="A268:C268"/>
    <mergeCell ref="A321:C321"/>
    <mergeCell ref="D300:I300"/>
    <mergeCell ref="D291:G291"/>
    <mergeCell ref="D292:H292"/>
    <mergeCell ref="A160:C160"/>
    <mergeCell ref="J161:J162"/>
    <mergeCell ref="L161:L162"/>
    <mergeCell ref="A162:C162"/>
    <mergeCell ref="D161:D162"/>
    <mergeCell ref="D235:H235"/>
    <mergeCell ref="J213:M213"/>
    <mergeCell ref="L320:L321"/>
    <mergeCell ref="D160:H160"/>
    <mergeCell ref="J160:M160"/>
    <mergeCell ref="E161:G161"/>
    <mergeCell ref="H161:H162"/>
    <mergeCell ref="D243:I243"/>
    <mergeCell ref="A264:M264"/>
    <mergeCell ref="A266:C266"/>
    <mergeCell ref="D266:H266"/>
    <mergeCell ref="J266:M266"/>
    <mergeCell ref="A267:C267"/>
    <mergeCell ref="D267:D268"/>
  </mergeCells>
  <phoneticPr fontId="2"/>
  <conditionalFormatting sqref="K93:K94">
    <cfRule type="cellIs" dxfId="13" priority="12" stopIfTrue="1" operator="greaterThan">
      <formula>0.05</formula>
    </cfRule>
  </conditionalFormatting>
  <conditionalFormatting sqref="K200:K201">
    <cfRule type="cellIs" dxfId="12" priority="9" stopIfTrue="1" operator="greaterThan">
      <formula>0.05</formula>
    </cfRule>
  </conditionalFormatting>
  <conditionalFormatting sqref="K249">
    <cfRule type="cellIs" dxfId="11" priority="10" stopIfTrue="1" operator="greaterThan">
      <formula>0.05</formula>
    </cfRule>
  </conditionalFormatting>
  <conditionalFormatting sqref="K306:K307">
    <cfRule type="cellIs" dxfId="10" priority="8" stopIfTrue="1" operator="greaterThan">
      <formula>0.05</formula>
    </cfRule>
  </conditionalFormatting>
  <conditionalFormatting sqref="K354">
    <cfRule type="cellIs" dxfId="9" priority="7" stopIfTrue="1" operator="greaterThan">
      <formula>0.05</formula>
    </cfRule>
  </conditionalFormatting>
  <conditionalFormatting sqref="K145:K154">
    <cfRule type="cellIs" dxfId="8" priority="6" stopIfTrue="1" operator="greaterThan">
      <formula>0.05</formula>
    </cfRule>
  </conditionalFormatting>
  <conditionalFormatting sqref="K251:K260">
    <cfRule type="cellIs" dxfId="7" priority="4" stopIfTrue="1" operator="greaterThan">
      <formula>0.05</formula>
    </cfRule>
  </conditionalFormatting>
  <conditionalFormatting sqref="K356:K365">
    <cfRule type="cellIs" dxfId="6" priority="2" stopIfTrue="1" operator="greaterThan">
      <formula>0.05</formula>
    </cfRule>
  </conditionalFormatting>
  <conditionalFormatting sqref="K143">
    <cfRule type="cellIs" dxfId="5" priority="1" stopIfTrue="1" operator="greaterThan">
      <formula>0.05</formula>
    </cfRule>
  </conditionalFormatting>
  <dataValidations count="2">
    <dataValidation type="list" allowBlank="1" showInputMessage="1" showErrorMessage="1" sqref="J84 J191 J297">
      <formula1>"湿 式,乾　式"</formula1>
    </dataValidation>
    <dataValidation type="list" allowBlank="1" showInputMessage="1" showErrorMessage="1" sqref="J134 J240 J345">
      <formula1>"湿　式,乾　式"</formula1>
    </dataValidation>
  </dataValidations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7"/>
  <sheetViews>
    <sheetView view="pageBreakPreview" zoomScaleNormal="110" zoomScaleSheetLayoutView="100" workbookViewId="0">
      <selection activeCell="D12" sqref="D12"/>
    </sheetView>
  </sheetViews>
  <sheetFormatPr defaultColWidth="9" defaultRowHeight="13.5"/>
  <cols>
    <col min="1" max="1" width="4.625" style="1" customWidth="1"/>
    <col min="2" max="2" width="5.625" style="1" customWidth="1"/>
    <col min="3" max="3" width="9.125" style="1" customWidth="1"/>
    <col min="4" max="4" width="10.75" style="1" customWidth="1"/>
    <col min="5" max="5" width="5.625" style="1" customWidth="1"/>
    <col min="6" max="6" width="6.5" style="1" customWidth="1"/>
    <col min="7" max="7" width="8.125" style="1" customWidth="1"/>
    <col min="8" max="8" width="8.875" style="1" customWidth="1"/>
    <col min="9" max="9" width="7.625" style="1" customWidth="1"/>
    <col min="10" max="11" width="8.5" style="1" customWidth="1"/>
    <col min="12" max="12" width="6.625" style="1" customWidth="1"/>
    <col min="13" max="13" width="5.625" style="1" customWidth="1"/>
    <col min="14" max="16384" width="9" style="1"/>
  </cols>
  <sheetData>
    <row r="1" spans="1:14" ht="15" customHeight="1" thickBot="1"/>
    <row r="2" spans="1:14" s="6" customFormat="1" ht="18.75" customHeight="1" thickBot="1">
      <c r="A2" s="613" t="s">
        <v>122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5"/>
    </row>
    <row r="3" spans="1:14" s="6" customFormat="1" ht="28.5" customHeight="1" thickTop="1">
      <c r="A3" s="582" t="s">
        <v>238</v>
      </c>
      <c r="B3" s="583"/>
      <c r="C3" s="611" t="str">
        <f>'表紙 '!B3&amp;"　　（　３．立上り性能　）"</f>
        <v>テーブルレンジ、　ローレンジ、　卓上レンジ、　中華レンジ　（選択してください）　　（　３．立上り性能　）</v>
      </c>
      <c r="D3" s="584"/>
      <c r="E3" s="584"/>
      <c r="F3" s="584"/>
      <c r="G3" s="584"/>
      <c r="H3" s="584"/>
      <c r="I3" s="584"/>
      <c r="J3" s="585"/>
      <c r="K3" s="611" t="str">
        <f>IF('表紙 '!K13="選択してください","","ガス種："&amp;'表紙 '!K13)</f>
        <v>ガス種：</v>
      </c>
      <c r="L3" s="612"/>
    </row>
    <row r="4" spans="1:14" s="6" customFormat="1" ht="18" customHeight="1" thickBot="1">
      <c r="A4" s="622" t="s">
        <v>76</v>
      </c>
      <c r="B4" s="624"/>
      <c r="C4" s="658" t="str">
        <f>IF('表紙 '!$B$6=0,"",'表紙 '!$B$6)</f>
        <v/>
      </c>
      <c r="D4" s="630"/>
      <c r="E4" s="630"/>
      <c r="F4" s="630"/>
      <c r="G4" s="630"/>
      <c r="H4" s="631"/>
      <c r="I4" s="34" t="s">
        <v>56</v>
      </c>
      <c r="J4" s="632" t="str">
        <f>IF('表紙 '!$H$5=0,"",'表紙 '!$H$5)</f>
        <v/>
      </c>
      <c r="K4" s="633"/>
      <c r="L4" s="634"/>
      <c r="M4" s="246"/>
      <c r="N4" s="48"/>
    </row>
    <row r="5" spans="1:14" s="6" customFormat="1" ht="9.75" customHeight="1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2"/>
      <c r="M5" s="48"/>
      <c r="N5" s="48"/>
    </row>
    <row r="6" spans="1:14" s="6" customFormat="1" ht="15" customHeight="1">
      <c r="A6" s="39"/>
      <c r="B6" s="567" t="s">
        <v>202</v>
      </c>
      <c r="C6" s="567"/>
      <c r="D6" s="567"/>
      <c r="E6" s="567"/>
      <c r="F6" s="567"/>
      <c r="G6" s="567"/>
      <c r="H6" s="567"/>
      <c r="I6" s="567"/>
      <c r="J6" s="567"/>
      <c r="K6" s="567"/>
      <c r="L6" s="163"/>
      <c r="M6" s="7"/>
      <c r="N6" s="7"/>
    </row>
    <row r="7" spans="1:14" s="6" customFormat="1" ht="15" customHeight="1">
      <c r="A7" s="45"/>
      <c r="B7" s="567"/>
      <c r="C7" s="567"/>
      <c r="D7" s="567"/>
      <c r="E7" s="567"/>
      <c r="F7" s="567"/>
      <c r="G7" s="567"/>
      <c r="H7" s="567"/>
      <c r="I7" s="567"/>
      <c r="J7" s="567"/>
      <c r="K7" s="567"/>
      <c r="L7" s="163"/>
      <c r="M7" s="7"/>
      <c r="N7" s="7"/>
    </row>
    <row r="8" spans="1:14" ht="15" customHeight="1">
      <c r="A8" s="84"/>
      <c r="B8" s="52"/>
      <c r="C8" s="52"/>
      <c r="D8" s="40"/>
      <c r="E8" s="40"/>
      <c r="F8" s="164"/>
      <c r="G8" s="40"/>
      <c r="H8" s="40"/>
      <c r="I8" s="40"/>
      <c r="J8" s="40"/>
      <c r="K8" s="40"/>
      <c r="L8" s="41"/>
      <c r="M8" s="7"/>
      <c r="N8" s="7"/>
    </row>
    <row r="9" spans="1:14" s="6" customFormat="1" ht="15" customHeight="1">
      <c r="A9" s="45"/>
      <c r="B9" s="594" t="s">
        <v>108</v>
      </c>
      <c r="C9" s="594"/>
      <c r="D9" s="594"/>
      <c r="E9" s="594"/>
      <c r="F9" s="594"/>
      <c r="G9" s="594"/>
      <c r="H9" s="594"/>
      <c r="I9" s="594"/>
      <c r="J9" s="594"/>
      <c r="K9" s="594"/>
      <c r="L9" s="113"/>
      <c r="M9" s="7"/>
      <c r="N9" s="7"/>
    </row>
    <row r="10" spans="1:14" s="6" customFormat="1" ht="15" customHeight="1">
      <c r="A10" s="45"/>
      <c r="B10" s="365"/>
      <c r="C10" s="598"/>
      <c r="D10" s="595" t="s">
        <v>11</v>
      </c>
      <c r="E10" s="663"/>
      <c r="F10" s="596"/>
      <c r="G10" s="598" t="s">
        <v>130</v>
      </c>
      <c r="H10" s="471" t="s">
        <v>10</v>
      </c>
      <c r="I10" s="471"/>
      <c r="J10" s="471" t="s">
        <v>237</v>
      </c>
      <c r="K10" s="471"/>
      <c r="L10" s="114"/>
      <c r="M10" s="7"/>
      <c r="N10" s="7"/>
    </row>
    <row r="11" spans="1:14" s="6" customFormat="1" ht="15" customHeight="1">
      <c r="A11" s="45"/>
      <c r="B11" s="365"/>
      <c r="C11" s="599"/>
      <c r="D11" s="366" t="s">
        <v>106</v>
      </c>
      <c r="E11" s="595" t="s">
        <v>107</v>
      </c>
      <c r="F11" s="596"/>
      <c r="G11" s="599"/>
      <c r="H11" s="471"/>
      <c r="I11" s="471"/>
      <c r="J11" s="471"/>
      <c r="K11" s="471"/>
      <c r="L11" s="114"/>
      <c r="M11" s="7"/>
      <c r="N11" s="7"/>
    </row>
    <row r="12" spans="1:14" s="6" customFormat="1" ht="17.25" customHeight="1">
      <c r="A12" s="45"/>
      <c r="B12" s="365"/>
      <c r="C12" s="366" t="s">
        <v>90</v>
      </c>
      <c r="D12" s="408"/>
      <c r="E12" s="665"/>
      <c r="F12" s="666"/>
      <c r="G12" s="408"/>
      <c r="H12" s="597"/>
      <c r="I12" s="597"/>
      <c r="J12" s="606"/>
      <c r="K12" s="606"/>
      <c r="L12" s="115"/>
      <c r="M12" s="7"/>
      <c r="N12" s="7"/>
    </row>
    <row r="13" spans="1:14" s="6" customFormat="1" ht="17.25" customHeight="1">
      <c r="A13" s="45"/>
      <c r="B13" s="365"/>
      <c r="C13" s="366" t="s">
        <v>91</v>
      </c>
      <c r="D13" s="408"/>
      <c r="E13" s="665"/>
      <c r="F13" s="666"/>
      <c r="G13" s="408"/>
      <c r="H13" s="597"/>
      <c r="I13" s="597"/>
      <c r="J13" s="606"/>
      <c r="K13" s="606"/>
      <c r="L13" s="115"/>
      <c r="M13" s="7"/>
      <c r="N13" s="7"/>
    </row>
    <row r="14" spans="1:14" s="6" customFormat="1" ht="17.25" customHeight="1">
      <c r="A14" s="45"/>
      <c r="B14" s="365"/>
      <c r="C14" s="366" t="s">
        <v>92</v>
      </c>
      <c r="D14" s="408"/>
      <c r="E14" s="665"/>
      <c r="F14" s="666"/>
      <c r="G14" s="408"/>
      <c r="H14" s="597"/>
      <c r="I14" s="597"/>
      <c r="J14" s="606"/>
      <c r="K14" s="606"/>
      <c r="L14" s="115"/>
      <c r="M14" s="7"/>
      <c r="N14" s="7"/>
    </row>
    <row r="15" spans="1:14" s="6" customFormat="1" ht="15" customHeight="1">
      <c r="A15" s="45"/>
      <c r="B15" s="365"/>
      <c r="C15" s="362"/>
      <c r="D15" s="362"/>
      <c r="E15" s="362"/>
      <c r="F15" s="362"/>
      <c r="G15" s="362"/>
      <c r="H15" s="362"/>
      <c r="I15" s="362"/>
      <c r="J15" s="362"/>
      <c r="K15" s="362"/>
      <c r="L15" s="115"/>
      <c r="M15" s="7"/>
      <c r="N15" s="7"/>
    </row>
    <row r="16" spans="1:14" s="6" customFormat="1" ht="18" customHeight="1">
      <c r="A16" s="39"/>
      <c r="B16" s="42" t="s">
        <v>348</v>
      </c>
      <c r="C16" s="85"/>
      <c r="D16" s="85"/>
      <c r="E16" s="85"/>
      <c r="F16" s="40"/>
      <c r="G16" s="85"/>
      <c r="H16" s="40"/>
      <c r="I16" s="40"/>
      <c r="J16" s="40"/>
      <c r="K16" s="40"/>
      <c r="L16" s="35"/>
      <c r="M16" s="7"/>
      <c r="N16" s="159"/>
    </row>
    <row r="17" spans="1:14" s="6" customFormat="1" ht="18" customHeight="1">
      <c r="A17" s="39"/>
      <c r="B17" s="40"/>
      <c r="C17" s="662" t="s">
        <v>349</v>
      </c>
      <c r="D17" s="662"/>
      <c r="E17" s="662"/>
      <c r="F17" s="662"/>
      <c r="G17" s="662"/>
      <c r="H17" s="662"/>
      <c r="I17" s="662"/>
      <c r="J17" s="662"/>
      <c r="K17" s="662"/>
      <c r="L17" s="116"/>
      <c r="M17" s="159"/>
      <c r="N17" s="159"/>
    </row>
    <row r="18" spans="1:14" s="6" customFormat="1" ht="18" customHeight="1">
      <c r="A18" s="39"/>
      <c r="B18" s="40"/>
      <c r="C18" s="662"/>
      <c r="D18" s="662"/>
      <c r="E18" s="662"/>
      <c r="F18" s="662"/>
      <c r="G18" s="662"/>
      <c r="H18" s="662"/>
      <c r="I18" s="662"/>
      <c r="J18" s="662"/>
      <c r="K18" s="662"/>
      <c r="L18" s="116"/>
      <c r="M18" s="159"/>
      <c r="N18" s="159"/>
    </row>
    <row r="19" spans="1:14" s="6" customFormat="1" ht="18" customHeight="1">
      <c r="A19" s="39"/>
      <c r="B19" s="42" t="s">
        <v>109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159"/>
      <c r="N19" s="159"/>
    </row>
    <row r="20" spans="1:14" s="6" customFormat="1" ht="18" customHeight="1">
      <c r="A20" s="39"/>
      <c r="B20" s="40"/>
      <c r="C20" s="117"/>
      <c r="D20" s="655" t="s">
        <v>146</v>
      </c>
      <c r="E20" s="655"/>
      <c r="F20" s="655"/>
      <c r="G20" s="40"/>
      <c r="H20" s="40"/>
      <c r="I20" s="40"/>
      <c r="J20" s="40"/>
      <c r="K20" s="40"/>
      <c r="L20" s="41"/>
      <c r="M20" s="48"/>
      <c r="N20" s="48"/>
    </row>
    <row r="21" spans="1:14" s="6" customFormat="1" ht="18" customHeight="1">
      <c r="A21" s="39"/>
      <c r="B21" s="40"/>
      <c r="C21" s="195" t="s">
        <v>90</v>
      </c>
      <c r="D21" s="265" t="s">
        <v>371</v>
      </c>
      <c r="E21" s="667" t="str">
        <f>I68</f>
        <v/>
      </c>
      <c r="F21" s="668"/>
      <c r="G21" s="40"/>
      <c r="H21" s="40"/>
      <c r="I21" s="40"/>
      <c r="J21" s="40"/>
      <c r="K21" s="40"/>
      <c r="L21" s="41"/>
      <c r="M21" s="48"/>
      <c r="N21" s="48"/>
    </row>
    <row r="22" spans="1:14" s="6" customFormat="1" ht="18" customHeight="1">
      <c r="A22" s="39"/>
      <c r="B22" s="40"/>
      <c r="C22" s="195" t="s">
        <v>91</v>
      </c>
      <c r="D22" s="266" t="s">
        <v>220</v>
      </c>
      <c r="E22" s="667" t="str">
        <f>I121</f>
        <v/>
      </c>
      <c r="F22" s="668"/>
      <c r="G22" s="40"/>
      <c r="H22" s="40"/>
      <c r="I22" s="40"/>
      <c r="J22" s="40"/>
      <c r="K22" s="40"/>
      <c r="L22" s="41"/>
      <c r="M22" s="48"/>
      <c r="N22" s="48"/>
    </row>
    <row r="23" spans="1:14" s="6" customFormat="1" ht="18" customHeight="1">
      <c r="A23" s="39"/>
      <c r="B23" s="40"/>
      <c r="C23" s="195" t="s">
        <v>92</v>
      </c>
      <c r="D23" s="266" t="s">
        <v>220</v>
      </c>
      <c r="E23" s="667" t="str">
        <f>I174</f>
        <v/>
      </c>
      <c r="F23" s="668"/>
      <c r="G23" s="40"/>
      <c r="H23" s="40"/>
      <c r="I23" s="40"/>
      <c r="J23" s="40"/>
      <c r="K23" s="40"/>
      <c r="L23" s="41"/>
      <c r="M23" s="48"/>
      <c r="N23" s="48"/>
    </row>
    <row r="24" spans="1:14" s="6" customFormat="1" ht="18" customHeight="1">
      <c r="A24" s="39"/>
      <c r="B24" s="40"/>
      <c r="C24" s="40"/>
      <c r="D24" s="85"/>
      <c r="E24" s="85"/>
      <c r="F24" s="85"/>
      <c r="G24" s="40"/>
      <c r="H24" s="85"/>
      <c r="I24" s="40"/>
      <c r="J24" s="40"/>
      <c r="K24" s="40"/>
      <c r="L24" s="41"/>
      <c r="M24" s="159"/>
      <c r="N24" s="159"/>
    </row>
    <row r="25" spans="1:14" s="6" customFormat="1" ht="18" customHeight="1">
      <c r="A25" s="39"/>
      <c r="B25" s="40"/>
      <c r="C25" s="40"/>
      <c r="D25" s="85"/>
      <c r="E25" s="85"/>
      <c r="F25" s="85"/>
      <c r="G25" s="40"/>
      <c r="H25" s="85"/>
      <c r="I25" s="40"/>
      <c r="J25" s="40"/>
      <c r="K25" s="40"/>
      <c r="L25" s="41"/>
      <c r="M25" s="159"/>
      <c r="N25" s="159"/>
    </row>
    <row r="26" spans="1:14" s="6" customFormat="1" ht="18" customHeight="1">
      <c r="A26" s="39"/>
      <c r="B26" s="40"/>
      <c r="C26" s="40"/>
      <c r="D26" s="85"/>
      <c r="E26" s="85"/>
      <c r="F26" s="85"/>
      <c r="G26" s="40"/>
      <c r="H26" s="85"/>
      <c r="I26" s="40"/>
      <c r="J26" s="40"/>
      <c r="K26" s="40"/>
      <c r="L26" s="41"/>
      <c r="M26" s="159"/>
      <c r="N26" s="159"/>
    </row>
    <row r="27" spans="1:14" s="6" customFormat="1" ht="18" customHeight="1">
      <c r="A27" s="39"/>
      <c r="B27" s="40"/>
      <c r="C27" s="40"/>
      <c r="D27" s="85"/>
      <c r="E27" s="85"/>
      <c r="F27" s="85"/>
      <c r="G27" s="40"/>
      <c r="H27" s="85"/>
      <c r="I27" s="40"/>
      <c r="J27" s="40"/>
      <c r="K27" s="40"/>
      <c r="L27" s="41"/>
      <c r="M27" s="159"/>
      <c r="N27" s="159"/>
    </row>
    <row r="28" spans="1:14" s="6" customFormat="1" ht="18" customHeight="1">
      <c r="A28" s="39"/>
      <c r="B28" s="40"/>
      <c r="C28" s="40"/>
      <c r="D28" s="85"/>
      <c r="E28" s="85"/>
      <c r="F28" s="85"/>
      <c r="G28" s="40"/>
      <c r="H28" s="85"/>
      <c r="I28" s="40"/>
      <c r="J28" s="40"/>
      <c r="K28" s="40"/>
      <c r="L28" s="41"/>
      <c r="M28" s="159"/>
      <c r="N28" s="159"/>
    </row>
    <row r="29" spans="1:14" s="6" customFormat="1" ht="18" customHeight="1">
      <c r="A29" s="39"/>
      <c r="B29" s="40"/>
      <c r="C29" s="40"/>
      <c r="D29" s="85"/>
      <c r="E29" s="85"/>
      <c r="F29" s="85"/>
      <c r="G29" s="40"/>
      <c r="H29" s="85"/>
      <c r="I29" s="40"/>
      <c r="J29" s="40"/>
      <c r="K29" s="40"/>
      <c r="L29" s="41"/>
      <c r="M29" s="159"/>
      <c r="N29" s="159"/>
    </row>
    <row r="30" spans="1:14" s="6" customFormat="1" ht="18" customHeight="1">
      <c r="A30" s="39"/>
      <c r="B30" s="40"/>
      <c r="C30" s="40"/>
      <c r="D30" s="85"/>
      <c r="E30" s="85"/>
      <c r="F30" s="85"/>
      <c r="G30" s="40"/>
      <c r="H30" s="85"/>
      <c r="I30" s="40"/>
      <c r="J30" s="40"/>
      <c r="K30" s="40"/>
      <c r="L30" s="41"/>
      <c r="M30" s="159"/>
      <c r="N30" s="159"/>
    </row>
    <row r="31" spans="1:14" s="6" customFormat="1" ht="18" customHeight="1">
      <c r="A31" s="39"/>
      <c r="B31" s="40"/>
      <c r="C31" s="40"/>
      <c r="D31" s="85"/>
      <c r="E31" s="85"/>
      <c r="F31" s="85"/>
      <c r="G31" s="40"/>
      <c r="H31" s="85"/>
      <c r="I31" s="40"/>
      <c r="J31" s="40"/>
      <c r="K31" s="40"/>
      <c r="L31" s="41"/>
      <c r="M31" s="159"/>
      <c r="N31" s="159"/>
    </row>
    <row r="32" spans="1:14" s="6" customFormat="1" ht="18" customHeight="1">
      <c r="A32" s="39"/>
      <c r="B32" s="40"/>
      <c r="C32" s="40"/>
      <c r="D32" s="85"/>
      <c r="E32" s="85"/>
      <c r="F32" s="85"/>
      <c r="G32" s="40"/>
      <c r="H32" s="85"/>
      <c r="I32" s="40"/>
      <c r="J32" s="40"/>
      <c r="K32" s="40"/>
      <c r="L32" s="41"/>
      <c r="M32" s="159"/>
      <c r="N32" s="159"/>
    </row>
    <row r="33" spans="1:14" s="6" customFormat="1" ht="18" customHeight="1">
      <c r="A33" s="39"/>
      <c r="B33" s="40"/>
      <c r="C33" s="40"/>
      <c r="D33" s="85"/>
      <c r="E33" s="85"/>
      <c r="F33" s="85"/>
      <c r="G33" s="40"/>
      <c r="H33" s="85"/>
      <c r="I33" s="40"/>
      <c r="J33" s="40"/>
      <c r="K33" s="40"/>
      <c r="L33" s="41"/>
      <c r="M33" s="159"/>
      <c r="N33" s="159"/>
    </row>
    <row r="34" spans="1:14" s="6" customFormat="1" ht="18" customHeight="1">
      <c r="A34" s="39"/>
      <c r="B34" s="40"/>
      <c r="C34" s="40"/>
      <c r="D34" s="85"/>
      <c r="E34" s="85"/>
      <c r="F34" s="85"/>
      <c r="G34" s="40"/>
      <c r="H34" s="85"/>
      <c r="I34" s="40"/>
      <c r="J34" s="40"/>
      <c r="K34" s="40"/>
      <c r="L34" s="41"/>
      <c r="M34" s="159"/>
      <c r="N34" s="159"/>
    </row>
    <row r="35" spans="1:14" s="6" customFormat="1" ht="18" customHeight="1">
      <c r="A35" s="39"/>
      <c r="B35" s="40"/>
      <c r="C35" s="40"/>
      <c r="D35" s="85"/>
      <c r="E35" s="85"/>
      <c r="F35" s="85"/>
      <c r="G35" s="40"/>
      <c r="H35" s="85"/>
      <c r="I35" s="40"/>
      <c r="J35" s="40"/>
      <c r="K35" s="40"/>
      <c r="L35" s="41"/>
      <c r="M35" s="159"/>
      <c r="N35" s="159"/>
    </row>
    <row r="36" spans="1:14" s="6" customFormat="1" ht="18" customHeight="1">
      <c r="A36" s="39"/>
      <c r="B36" s="40"/>
      <c r="C36" s="40"/>
      <c r="D36" s="85"/>
      <c r="E36" s="85"/>
      <c r="F36" s="85"/>
      <c r="G36" s="40"/>
      <c r="H36" s="85"/>
      <c r="I36" s="40"/>
      <c r="J36" s="40"/>
      <c r="K36" s="40"/>
      <c r="L36" s="41"/>
      <c r="M36" s="159"/>
      <c r="N36" s="159"/>
    </row>
    <row r="37" spans="1:14" s="6" customFormat="1" ht="18" customHeight="1">
      <c r="A37" s="39"/>
      <c r="B37" s="40"/>
      <c r="C37" s="40"/>
      <c r="D37" s="85"/>
      <c r="E37" s="85"/>
      <c r="F37" s="85"/>
      <c r="G37" s="40"/>
      <c r="H37" s="85"/>
      <c r="I37" s="40"/>
      <c r="J37" s="40"/>
      <c r="K37" s="40"/>
      <c r="L37" s="41"/>
      <c r="M37" s="159"/>
      <c r="N37" s="159"/>
    </row>
    <row r="38" spans="1:14" s="6" customFormat="1" ht="18" customHeight="1">
      <c r="A38" s="39"/>
      <c r="B38" s="40"/>
      <c r="C38" s="40"/>
      <c r="D38" s="85"/>
      <c r="E38" s="85"/>
      <c r="F38" s="85"/>
      <c r="G38" s="40"/>
      <c r="H38" s="85"/>
      <c r="I38" s="40"/>
      <c r="J38" s="40"/>
      <c r="K38" s="40"/>
      <c r="L38" s="41"/>
      <c r="M38" s="159"/>
      <c r="N38" s="159"/>
    </row>
    <row r="39" spans="1:14" s="6" customFormat="1" ht="18" customHeight="1">
      <c r="A39" s="39"/>
      <c r="B39" s="40"/>
      <c r="C39" s="40"/>
      <c r="D39" s="85"/>
      <c r="E39" s="85"/>
      <c r="F39" s="85"/>
      <c r="G39" s="40"/>
      <c r="H39" s="85"/>
      <c r="I39" s="40"/>
      <c r="J39" s="40"/>
      <c r="K39" s="40"/>
      <c r="L39" s="41"/>
      <c r="M39" s="159"/>
      <c r="N39" s="159"/>
    </row>
    <row r="40" spans="1:14" s="6" customFormat="1" ht="18" customHeight="1">
      <c r="A40" s="39"/>
      <c r="B40" s="40"/>
      <c r="C40" s="40"/>
      <c r="D40" s="85"/>
      <c r="E40" s="85"/>
      <c r="F40" s="85"/>
      <c r="G40" s="40"/>
      <c r="H40" s="85"/>
      <c r="I40" s="40"/>
      <c r="J40" s="40"/>
      <c r="K40" s="40"/>
      <c r="L40" s="41"/>
      <c r="M40" s="159"/>
      <c r="N40" s="159"/>
    </row>
    <row r="41" spans="1:14" s="6" customFormat="1" ht="18" customHeight="1">
      <c r="A41" s="39"/>
      <c r="B41" s="40"/>
      <c r="C41" s="40"/>
      <c r="D41" s="85"/>
      <c r="E41" s="85"/>
      <c r="F41" s="85"/>
      <c r="G41" s="40"/>
      <c r="H41" s="85"/>
      <c r="I41" s="40"/>
      <c r="J41" s="40"/>
      <c r="K41" s="40"/>
      <c r="L41" s="41"/>
      <c r="M41" s="159"/>
      <c r="N41" s="159"/>
    </row>
    <row r="42" spans="1:14" s="6" customFormat="1" ht="18" customHeight="1">
      <c r="A42" s="39"/>
      <c r="B42" s="40"/>
      <c r="C42" s="40"/>
      <c r="D42" s="85"/>
      <c r="E42" s="85"/>
      <c r="F42" s="85"/>
      <c r="G42" s="40"/>
      <c r="H42" s="85"/>
      <c r="I42" s="40"/>
      <c r="J42" s="40"/>
      <c r="K42" s="40"/>
      <c r="L42" s="41"/>
      <c r="M42" s="159"/>
      <c r="N42" s="159"/>
    </row>
    <row r="43" spans="1:14" s="6" customFormat="1" ht="18" customHeight="1">
      <c r="A43" s="39"/>
      <c r="B43" s="40"/>
      <c r="C43" s="40"/>
      <c r="D43" s="85"/>
      <c r="E43" s="85"/>
      <c r="F43" s="85"/>
      <c r="G43" s="40"/>
      <c r="H43" s="85"/>
      <c r="I43" s="40"/>
      <c r="J43" s="40"/>
      <c r="K43" s="40"/>
      <c r="L43" s="41"/>
      <c r="M43" s="159"/>
      <c r="N43" s="159"/>
    </row>
    <row r="44" spans="1:14" s="6" customFormat="1" ht="18" customHeight="1">
      <c r="A44" s="39"/>
      <c r="B44" s="40"/>
      <c r="C44" s="40"/>
      <c r="D44" s="85"/>
      <c r="E44" s="85"/>
      <c r="F44" s="85"/>
      <c r="G44" s="40"/>
      <c r="H44" s="85"/>
      <c r="I44" s="40"/>
      <c r="J44" s="40"/>
      <c r="K44" s="40"/>
      <c r="L44" s="41"/>
      <c r="M44" s="159"/>
      <c r="N44" s="159"/>
    </row>
    <row r="45" spans="1:14" s="6" customFormat="1" ht="18" customHeight="1">
      <c r="A45" s="39"/>
      <c r="B45" s="40"/>
      <c r="C45" s="40"/>
      <c r="D45" s="85"/>
      <c r="E45" s="85"/>
      <c r="F45" s="85"/>
      <c r="G45" s="40"/>
      <c r="H45" s="85"/>
      <c r="I45" s="40"/>
      <c r="J45" s="40"/>
      <c r="K45" s="40"/>
      <c r="L45" s="41"/>
      <c r="M45" s="159"/>
      <c r="N45" s="159"/>
    </row>
    <row r="46" spans="1:14" s="4" customFormat="1" ht="8.65" customHeight="1" thickBot="1">
      <c r="A46" s="91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187"/>
      <c r="M46" s="165"/>
      <c r="N46" s="165"/>
    </row>
    <row r="47" spans="1:14" ht="15" customHeight="1" thickBot="1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47"/>
      <c r="N47" s="47"/>
    </row>
    <row r="48" spans="1:14" s="6" customFormat="1" ht="18.75" customHeight="1" thickBot="1">
      <c r="A48" s="613" t="s">
        <v>122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5"/>
    </row>
    <row r="49" spans="1:14" s="6" customFormat="1" ht="28.5" customHeight="1" thickTop="1">
      <c r="A49" s="582" t="s">
        <v>238</v>
      </c>
      <c r="B49" s="583"/>
      <c r="C49" s="611" t="str">
        <f>$C$3</f>
        <v>テーブルレンジ、　ローレンジ、　卓上レンジ、　中華レンジ　（選択してください）　　（　３．立上り性能　）</v>
      </c>
      <c r="D49" s="660"/>
      <c r="E49" s="660"/>
      <c r="F49" s="660"/>
      <c r="G49" s="660"/>
      <c r="H49" s="660"/>
      <c r="I49" s="660"/>
      <c r="J49" s="660"/>
      <c r="K49" s="611" t="str">
        <f>$K$3</f>
        <v>ガス種：</v>
      </c>
      <c r="L49" s="612"/>
    </row>
    <row r="50" spans="1:14" s="6" customFormat="1" ht="18" customHeight="1" thickBot="1">
      <c r="A50" s="622" t="s">
        <v>76</v>
      </c>
      <c r="B50" s="624"/>
      <c r="C50" s="658" t="str">
        <f>$C$4</f>
        <v/>
      </c>
      <c r="D50" s="630"/>
      <c r="E50" s="630"/>
      <c r="F50" s="630"/>
      <c r="G50" s="630"/>
      <c r="H50" s="631"/>
      <c r="I50" s="297" t="s">
        <v>56</v>
      </c>
      <c r="J50" s="632" t="str">
        <f>$J$4</f>
        <v/>
      </c>
      <c r="K50" s="633"/>
      <c r="L50" s="634"/>
      <c r="M50" s="18"/>
    </row>
    <row r="51" spans="1:14" s="6" customFormat="1" ht="15.75" customHeight="1">
      <c r="A51" s="638" t="s">
        <v>12</v>
      </c>
      <c r="B51" s="640"/>
      <c r="C51" s="625" t="s">
        <v>26</v>
      </c>
      <c r="D51" s="659"/>
      <c r="E51" s="659"/>
      <c r="F51" s="659"/>
      <c r="G51" s="625" t="s">
        <v>21</v>
      </c>
      <c r="H51" s="289"/>
      <c r="I51" s="625" t="s">
        <v>57</v>
      </c>
      <c r="J51" s="289"/>
      <c r="K51" s="625" t="s">
        <v>18</v>
      </c>
      <c r="L51" s="10"/>
    </row>
    <row r="52" spans="1:14" s="6" customFormat="1" ht="15.75" customHeight="1" thickBot="1">
      <c r="A52" s="616" t="s">
        <v>13</v>
      </c>
      <c r="B52" s="618"/>
      <c r="C52" s="626"/>
      <c r="D52" s="661"/>
      <c r="E52" s="661"/>
      <c r="F52" s="661"/>
      <c r="G52" s="626"/>
      <c r="H52" s="290"/>
      <c r="I52" s="626"/>
      <c r="J52" s="290"/>
      <c r="K52" s="626"/>
      <c r="L52" s="11"/>
    </row>
    <row r="53" spans="1:14" s="6" customFormat="1" ht="9.75" customHeight="1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2"/>
    </row>
    <row r="54" spans="1:14" s="6" customFormat="1" ht="22.5" customHeight="1">
      <c r="A54" s="39"/>
      <c r="B54" s="368" t="s">
        <v>350</v>
      </c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14" s="6" customFormat="1" ht="15" customHeight="1">
      <c r="A55" s="39"/>
      <c r="B55" s="654" t="s">
        <v>221</v>
      </c>
      <c r="C55" s="664"/>
      <c r="D55" s="664"/>
      <c r="E55" s="664"/>
      <c r="F55" s="664"/>
      <c r="G55" s="664"/>
      <c r="H55" s="664"/>
      <c r="I55" s="664"/>
      <c r="J55" s="664"/>
      <c r="K55" s="664"/>
      <c r="L55" s="41"/>
    </row>
    <row r="56" spans="1:14" s="6" customFormat="1" ht="15" customHeight="1">
      <c r="A56" s="39"/>
      <c r="B56" s="664"/>
      <c r="C56" s="664"/>
      <c r="D56" s="664"/>
      <c r="E56" s="664"/>
      <c r="F56" s="664"/>
      <c r="G56" s="664"/>
      <c r="H56" s="664"/>
      <c r="I56" s="664"/>
      <c r="J56" s="664"/>
      <c r="K56" s="664"/>
      <c r="L56" s="41"/>
    </row>
    <row r="57" spans="1:14" s="6" customFormat="1" ht="15" customHeight="1">
      <c r="A57" s="39"/>
      <c r="B57" s="664"/>
      <c r="C57" s="664"/>
      <c r="D57" s="664"/>
      <c r="E57" s="664"/>
      <c r="F57" s="664"/>
      <c r="G57" s="664"/>
      <c r="H57" s="664"/>
      <c r="I57" s="664"/>
      <c r="J57" s="664"/>
      <c r="K57" s="664"/>
      <c r="L57" s="41"/>
    </row>
    <row r="58" spans="1:14" s="6" customFormat="1" ht="15" customHeight="1">
      <c r="A58" s="39"/>
      <c r="B58" s="664"/>
      <c r="C58" s="664"/>
      <c r="D58" s="664"/>
      <c r="E58" s="664"/>
      <c r="F58" s="664"/>
      <c r="G58" s="664"/>
      <c r="H58" s="664"/>
      <c r="I58" s="664"/>
      <c r="J58" s="664"/>
      <c r="K58" s="664"/>
      <c r="L58" s="41"/>
    </row>
    <row r="59" spans="1:14" s="6" customFormat="1" ht="15" customHeight="1">
      <c r="A59" s="39"/>
      <c r="B59" s="40"/>
      <c r="C59" s="166"/>
      <c r="D59" s="365"/>
      <c r="E59" s="365"/>
      <c r="F59" s="371"/>
      <c r="G59" s="371"/>
      <c r="H59" s="40"/>
      <c r="I59" s="40"/>
      <c r="J59" s="40"/>
      <c r="K59" s="40"/>
      <c r="L59" s="41"/>
    </row>
    <row r="60" spans="1:14" s="6" customFormat="1" ht="15" customHeight="1">
      <c r="A60" s="39"/>
      <c r="B60" s="40"/>
      <c r="C60" s="166"/>
      <c r="D60" s="365"/>
      <c r="E60" s="365"/>
      <c r="F60" s="371"/>
      <c r="G60" s="371"/>
      <c r="H60" s="40"/>
      <c r="I60" s="40"/>
      <c r="J60" s="40"/>
      <c r="K60" s="40"/>
      <c r="L60" s="41"/>
    </row>
    <row r="61" spans="1:14" s="6" customFormat="1" ht="15" customHeight="1">
      <c r="A61" s="39"/>
      <c r="B61" s="167"/>
      <c r="C61" s="167"/>
      <c r="D61" s="167"/>
      <c r="E61" s="167"/>
      <c r="F61" s="40"/>
      <c r="G61" s="167"/>
      <c r="H61" s="85" t="s">
        <v>12</v>
      </c>
      <c r="I61" s="85" t="s">
        <v>13</v>
      </c>
      <c r="J61" s="167"/>
      <c r="K61" s="40"/>
      <c r="L61" s="41"/>
    </row>
    <row r="62" spans="1:14" s="6" customFormat="1" ht="18.75" customHeight="1">
      <c r="A62" s="39"/>
      <c r="B62" s="168" t="s">
        <v>226</v>
      </c>
      <c r="C62" s="40"/>
      <c r="D62" s="189"/>
      <c r="E62" s="189"/>
      <c r="F62" s="70"/>
      <c r="G62" s="267" t="s">
        <v>222</v>
      </c>
      <c r="H62" s="291"/>
      <c r="I62" s="291"/>
      <c r="J62" s="69" t="s">
        <v>31</v>
      </c>
      <c r="K62" s="352" t="s">
        <v>29</v>
      </c>
      <c r="L62" s="41"/>
    </row>
    <row r="63" spans="1:14" s="6" customFormat="1" ht="18.75" customHeight="1">
      <c r="A63" s="39"/>
      <c r="B63" s="168" t="s">
        <v>227</v>
      </c>
      <c r="C63" s="40"/>
      <c r="D63" s="189"/>
      <c r="E63" s="189"/>
      <c r="F63" s="70"/>
      <c r="G63" s="267" t="s">
        <v>223</v>
      </c>
      <c r="H63" s="291"/>
      <c r="I63" s="292"/>
      <c r="J63" s="69" t="s">
        <v>4</v>
      </c>
      <c r="K63" s="352" t="s">
        <v>29</v>
      </c>
      <c r="L63" s="41"/>
      <c r="N63" s="1"/>
    </row>
    <row r="64" spans="1:14" s="6" customFormat="1" ht="18.75" customHeight="1">
      <c r="A64" s="39"/>
      <c r="B64" s="169" t="s">
        <v>228</v>
      </c>
      <c r="C64" s="40"/>
      <c r="D64" s="189"/>
      <c r="E64" s="189"/>
      <c r="F64" s="70"/>
      <c r="G64" s="267" t="s">
        <v>291</v>
      </c>
      <c r="H64" s="293"/>
      <c r="I64" s="293"/>
      <c r="J64" s="69" t="s">
        <v>3</v>
      </c>
      <c r="K64" s="352" t="s">
        <v>34</v>
      </c>
      <c r="L64" s="41"/>
      <c r="N64" s="8"/>
    </row>
    <row r="65" spans="1:20" s="6" customFormat="1" ht="7.5" customHeight="1" thickBot="1">
      <c r="A65" s="39"/>
      <c r="B65" s="40"/>
      <c r="C65" s="40"/>
      <c r="D65" s="40"/>
      <c r="E65" s="40"/>
      <c r="F65" s="40"/>
      <c r="G65" s="259"/>
      <c r="H65" s="167"/>
      <c r="I65" s="167"/>
      <c r="J65" s="69"/>
      <c r="K65" s="230"/>
      <c r="L65" s="41"/>
      <c r="N65" s="8"/>
    </row>
    <row r="66" spans="1:20" s="6" customFormat="1" ht="17.25" customHeight="1" thickBot="1">
      <c r="A66" s="39"/>
      <c r="B66" s="170" t="s">
        <v>229</v>
      </c>
      <c r="C66" s="85"/>
      <c r="D66" s="371"/>
      <c r="E66" s="371"/>
      <c r="F66" s="70"/>
      <c r="G66" s="264" t="s">
        <v>224</v>
      </c>
      <c r="H66" s="294" t="str">
        <f>IF(COUNTBLANK(H62:H64)=0,60*H62/(H63*(95-H64)),"")</f>
        <v/>
      </c>
      <c r="I66" s="294" t="str">
        <f>IF(COUNTBLANK(I62:I64)=0,60*I62/(I63*(95-I64)),"")</f>
        <v/>
      </c>
      <c r="J66" s="177" t="s">
        <v>63</v>
      </c>
      <c r="K66" s="352" t="s">
        <v>29</v>
      </c>
      <c r="L66" s="41"/>
      <c r="N66" s="8"/>
    </row>
    <row r="67" spans="1:20" s="6" customFormat="1" ht="7.5" customHeight="1" thickBot="1">
      <c r="A67" s="39"/>
      <c r="B67" s="371"/>
      <c r="C67" s="85"/>
      <c r="D67" s="191"/>
      <c r="E67" s="191"/>
      <c r="F67" s="70"/>
      <c r="G67" s="71"/>
      <c r="H67" s="181"/>
      <c r="I67" s="182"/>
      <c r="J67" s="69"/>
      <c r="K67" s="352"/>
      <c r="L67" s="41"/>
      <c r="N67" s="8"/>
    </row>
    <row r="68" spans="1:20" s="6" customFormat="1" ht="30" customHeight="1" thickBot="1">
      <c r="A68" s="39"/>
      <c r="B68" s="40"/>
      <c r="C68" s="192"/>
      <c r="D68" s="85"/>
      <c r="E68" s="85"/>
      <c r="F68" s="85"/>
      <c r="G68" s="40"/>
      <c r="H68" s="183" t="s">
        <v>225</v>
      </c>
      <c r="I68" s="295" t="str">
        <f>IF(COUNTBLANK(H66:I66)=0,(H66+I66)/2,"")</f>
        <v/>
      </c>
      <c r="J68" s="177" t="s">
        <v>63</v>
      </c>
      <c r="K68" s="352" t="s">
        <v>29</v>
      </c>
      <c r="L68" s="41"/>
    </row>
    <row r="69" spans="1:20" ht="7.5" customHeight="1" thickBot="1">
      <c r="A69" s="84"/>
      <c r="B69" s="40"/>
      <c r="C69" s="44"/>
      <c r="D69" s="85"/>
      <c r="E69" s="85"/>
      <c r="F69" s="40"/>
      <c r="G69" s="85"/>
      <c r="H69" s="85"/>
      <c r="I69" s="184"/>
      <c r="J69" s="178"/>
      <c r="K69" s="176"/>
      <c r="L69" s="179"/>
    </row>
    <row r="70" spans="1:20" ht="18.75" customHeight="1" thickBot="1">
      <c r="A70" s="84"/>
      <c r="B70" s="40"/>
      <c r="C70" s="85"/>
      <c r="D70" s="85"/>
      <c r="E70" s="85"/>
      <c r="F70" s="40"/>
      <c r="G70" s="85"/>
      <c r="H70" s="185" t="s">
        <v>16</v>
      </c>
      <c r="I70" s="296" t="str">
        <f>IF(I68&lt;&gt;"",ABS(H66-I66)/I68,"")</f>
        <v/>
      </c>
      <c r="J70" s="342" t="s">
        <v>374</v>
      </c>
      <c r="K70" s="180"/>
      <c r="L70" s="179"/>
    </row>
    <row r="71" spans="1:20" ht="15" customHeight="1">
      <c r="A71" s="84"/>
      <c r="B71" s="365" t="s">
        <v>0</v>
      </c>
      <c r="C71" s="172"/>
      <c r="D71" s="172"/>
      <c r="E71" s="172"/>
      <c r="F71" s="172"/>
      <c r="G71" s="172"/>
      <c r="H71" s="172"/>
      <c r="I71" s="172"/>
      <c r="J71" s="85"/>
      <c r="K71" s="40"/>
      <c r="L71" s="179"/>
    </row>
    <row r="72" spans="1:20" ht="15" customHeight="1">
      <c r="A72" s="84"/>
      <c r="B72" s="167"/>
      <c r="C72" s="172"/>
      <c r="D72" s="167"/>
      <c r="E72" s="167"/>
      <c r="F72" s="167"/>
      <c r="G72" s="167"/>
      <c r="H72" s="167"/>
      <c r="I72" s="167"/>
      <c r="J72" s="40"/>
      <c r="K72" s="40"/>
      <c r="L72" s="179"/>
    </row>
    <row r="73" spans="1:20" ht="15" customHeight="1">
      <c r="A73" s="84"/>
      <c r="B73" s="167"/>
      <c r="C73" s="172"/>
      <c r="D73" s="167"/>
      <c r="E73" s="167"/>
      <c r="F73" s="167"/>
      <c r="G73" s="167"/>
      <c r="H73" s="167"/>
      <c r="I73" s="167"/>
      <c r="J73" s="40"/>
      <c r="K73" s="40"/>
      <c r="L73" s="179"/>
    </row>
    <row r="74" spans="1:20" ht="15" customHeight="1">
      <c r="A74" s="84"/>
      <c r="B74" s="167"/>
      <c r="C74" s="172"/>
      <c r="D74" s="167"/>
      <c r="E74" s="167"/>
      <c r="F74" s="167"/>
      <c r="G74" s="167"/>
      <c r="H74" s="167"/>
      <c r="I74" s="167"/>
      <c r="J74" s="40"/>
      <c r="K74" s="40"/>
      <c r="L74" s="179"/>
    </row>
    <row r="75" spans="1:20" ht="15" customHeight="1">
      <c r="A75" s="84"/>
      <c r="B75" s="167"/>
      <c r="C75" s="172"/>
      <c r="D75" s="167"/>
      <c r="E75" s="167"/>
      <c r="F75" s="167"/>
      <c r="G75" s="167"/>
      <c r="H75" s="167"/>
      <c r="I75" s="167"/>
      <c r="J75" s="40"/>
      <c r="K75" s="40"/>
      <c r="L75" s="179"/>
      <c r="T75" s="13"/>
    </row>
    <row r="76" spans="1:20" ht="15" customHeight="1">
      <c r="A76" s="84"/>
      <c r="B76" s="167"/>
      <c r="C76" s="172"/>
      <c r="D76" s="167"/>
      <c r="E76" s="167"/>
      <c r="F76" s="167"/>
      <c r="G76" s="167"/>
      <c r="H76" s="167"/>
      <c r="I76" s="167"/>
      <c r="J76" s="40"/>
      <c r="K76" s="40"/>
      <c r="L76" s="179"/>
      <c r="T76" s="13"/>
    </row>
    <row r="77" spans="1:20" ht="15" customHeight="1">
      <c r="A77" s="84"/>
      <c r="B77" s="167"/>
      <c r="C77" s="172"/>
      <c r="D77" s="167"/>
      <c r="E77" s="167"/>
      <c r="F77" s="167"/>
      <c r="G77" s="167"/>
      <c r="H77" s="167"/>
      <c r="I77" s="167"/>
      <c r="J77" s="40"/>
      <c r="K77" s="40"/>
      <c r="L77" s="179"/>
      <c r="T77" s="13"/>
    </row>
    <row r="78" spans="1:20" ht="15" customHeight="1">
      <c r="A78" s="84"/>
      <c r="B78" s="167"/>
      <c r="C78" s="172"/>
      <c r="D78" s="167"/>
      <c r="E78" s="167"/>
      <c r="F78" s="167"/>
      <c r="G78" s="167"/>
      <c r="H78" s="167"/>
      <c r="I78" s="167"/>
      <c r="J78" s="40"/>
      <c r="K78" s="40"/>
      <c r="L78" s="179"/>
      <c r="T78" s="13"/>
    </row>
    <row r="79" spans="1:20" ht="15" customHeight="1">
      <c r="A79" s="84"/>
      <c r="B79" s="167"/>
      <c r="C79" s="172"/>
      <c r="D79" s="167"/>
      <c r="E79" s="167"/>
      <c r="F79" s="167"/>
      <c r="G79" s="167"/>
      <c r="H79" s="167"/>
      <c r="I79" s="167"/>
      <c r="J79" s="40"/>
      <c r="K79" s="40"/>
      <c r="L79" s="179"/>
    </row>
    <row r="80" spans="1:20" ht="15" customHeight="1">
      <c r="A80" s="84"/>
      <c r="B80" s="167"/>
      <c r="C80" s="172"/>
      <c r="D80" s="167"/>
      <c r="E80" s="167"/>
      <c r="F80" s="167"/>
      <c r="G80" s="167"/>
      <c r="H80" s="167"/>
      <c r="I80" s="167"/>
      <c r="J80" s="40"/>
      <c r="K80" s="40"/>
      <c r="L80" s="179"/>
    </row>
    <row r="81" spans="1:12" ht="15" customHeight="1">
      <c r="A81" s="84"/>
      <c r="B81" s="42"/>
      <c r="C81" s="172"/>
      <c r="D81" s="167"/>
      <c r="E81" s="167"/>
      <c r="F81" s="167"/>
      <c r="G81" s="167"/>
      <c r="H81" s="167"/>
      <c r="I81" s="167"/>
      <c r="J81" s="40"/>
      <c r="K81" s="40"/>
      <c r="L81" s="179"/>
    </row>
    <row r="82" spans="1:12" ht="15" customHeight="1">
      <c r="A82" s="84"/>
      <c r="B82" s="167"/>
      <c r="C82" s="167"/>
      <c r="D82" s="167"/>
      <c r="E82" s="167"/>
      <c r="F82" s="167"/>
      <c r="G82" s="167"/>
      <c r="H82" s="167"/>
      <c r="I82" s="167"/>
      <c r="J82" s="40"/>
      <c r="K82" s="40"/>
      <c r="L82" s="179"/>
    </row>
    <row r="83" spans="1:12" ht="15" customHeight="1">
      <c r="A83" s="84"/>
      <c r="B83" s="167"/>
      <c r="C83" s="167"/>
      <c r="D83" s="167"/>
      <c r="E83" s="167"/>
      <c r="F83" s="167"/>
      <c r="G83" s="167"/>
      <c r="H83" s="167"/>
      <c r="I83" s="167"/>
      <c r="J83" s="40"/>
      <c r="K83" s="40"/>
      <c r="L83" s="179"/>
    </row>
    <row r="84" spans="1:12" ht="7.5" customHeight="1">
      <c r="A84" s="84"/>
      <c r="B84" s="42"/>
      <c r="C84" s="42"/>
      <c r="D84" s="167"/>
      <c r="E84" s="167"/>
      <c r="F84" s="167"/>
      <c r="G84" s="167"/>
      <c r="H84" s="167"/>
      <c r="I84" s="167"/>
      <c r="J84" s="40"/>
      <c r="K84" s="40"/>
      <c r="L84" s="179"/>
    </row>
    <row r="85" spans="1:12" ht="15" customHeight="1">
      <c r="A85" s="84"/>
      <c r="B85" s="365" t="s">
        <v>5</v>
      </c>
      <c r="C85" s="42"/>
      <c r="D85" s="167"/>
      <c r="E85" s="167"/>
      <c r="F85" s="167"/>
      <c r="G85" s="167"/>
      <c r="H85" s="167"/>
      <c r="I85" s="167"/>
      <c r="J85" s="40"/>
      <c r="K85" s="40"/>
      <c r="L85" s="179"/>
    </row>
    <row r="86" spans="1:12" ht="15" customHeight="1">
      <c r="A86" s="84"/>
      <c r="B86" s="167"/>
      <c r="C86" s="167"/>
      <c r="D86" s="167"/>
      <c r="E86" s="167"/>
      <c r="F86" s="167"/>
      <c r="G86" s="167"/>
      <c r="H86" s="167"/>
      <c r="I86" s="167"/>
      <c r="J86" s="40"/>
      <c r="K86" s="40"/>
      <c r="L86" s="179"/>
    </row>
    <row r="87" spans="1:12" ht="15" customHeight="1">
      <c r="A87" s="84"/>
      <c r="B87" s="167"/>
      <c r="C87" s="167"/>
      <c r="D87" s="167"/>
      <c r="E87" s="167"/>
      <c r="F87" s="167"/>
      <c r="G87" s="167"/>
      <c r="H87" s="167"/>
      <c r="I87" s="167"/>
      <c r="J87" s="40"/>
      <c r="K87" s="40"/>
      <c r="L87" s="179"/>
    </row>
    <row r="88" spans="1:12" ht="15" customHeight="1">
      <c r="A88" s="84"/>
      <c r="B88" s="167"/>
      <c r="C88" s="167"/>
      <c r="D88" s="167"/>
      <c r="E88" s="167"/>
      <c r="F88" s="167"/>
      <c r="G88" s="167"/>
      <c r="H88" s="167"/>
      <c r="I88" s="167"/>
      <c r="J88" s="40"/>
      <c r="K88" s="40"/>
      <c r="L88" s="179"/>
    </row>
    <row r="89" spans="1:12" ht="15" customHeight="1">
      <c r="A89" s="84"/>
      <c r="B89" s="167"/>
      <c r="C89" s="167"/>
      <c r="D89" s="167"/>
      <c r="E89" s="167"/>
      <c r="F89" s="167"/>
      <c r="G89" s="167"/>
      <c r="H89" s="167"/>
      <c r="I89" s="167"/>
      <c r="J89" s="40"/>
      <c r="K89" s="40"/>
      <c r="L89" s="179"/>
    </row>
    <row r="90" spans="1:12" ht="15" customHeight="1">
      <c r="A90" s="84"/>
      <c r="B90" s="167"/>
      <c r="C90" s="167"/>
      <c r="D90" s="167"/>
      <c r="E90" s="167"/>
      <c r="F90" s="167"/>
      <c r="G90" s="167"/>
      <c r="H90" s="167"/>
      <c r="I90" s="167"/>
      <c r="J90" s="40"/>
      <c r="K90" s="40"/>
      <c r="L90" s="179"/>
    </row>
    <row r="91" spans="1:12" ht="15" customHeight="1">
      <c r="A91" s="84"/>
      <c r="B91" s="52"/>
      <c r="C91" s="52"/>
      <c r="D91" s="40"/>
      <c r="E91" s="40"/>
      <c r="F91" s="40"/>
      <c r="G91" s="40"/>
      <c r="H91" s="40"/>
      <c r="I91" s="40"/>
      <c r="J91" s="40"/>
      <c r="K91" s="52"/>
      <c r="L91" s="179"/>
    </row>
    <row r="92" spans="1:12" ht="15" customHeight="1">
      <c r="A92" s="84"/>
      <c r="B92" s="52"/>
      <c r="C92" s="52"/>
      <c r="D92" s="40"/>
      <c r="E92" s="40"/>
      <c r="F92" s="40"/>
      <c r="G92" s="40"/>
      <c r="H92" s="40"/>
      <c r="I92" s="40"/>
      <c r="J92" s="40"/>
      <c r="K92" s="52"/>
      <c r="L92" s="179"/>
    </row>
    <row r="93" spans="1:12" ht="15" customHeight="1">
      <c r="A93" s="84"/>
      <c r="B93" s="52"/>
      <c r="C93" s="52"/>
      <c r="D93" s="40"/>
      <c r="E93" s="40"/>
      <c r="F93" s="40"/>
      <c r="G93" s="40"/>
      <c r="H93" s="40"/>
      <c r="I93" s="40"/>
      <c r="J93" s="40"/>
      <c r="K93" s="52"/>
      <c r="L93" s="179"/>
    </row>
    <row r="94" spans="1:12" ht="15" customHeight="1">
      <c r="A94" s="84"/>
      <c r="B94" s="52"/>
      <c r="C94" s="52"/>
      <c r="D94" s="40"/>
      <c r="E94" s="40"/>
      <c r="F94" s="40"/>
      <c r="G94" s="40"/>
      <c r="H94" s="40"/>
      <c r="I94" s="40"/>
      <c r="J94" s="40"/>
      <c r="K94" s="52"/>
      <c r="L94" s="179"/>
    </row>
    <row r="95" spans="1:12" ht="15" customHeight="1">
      <c r="A95" s="84"/>
      <c r="B95" s="52"/>
      <c r="C95" s="52"/>
      <c r="D95" s="40"/>
      <c r="E95" s="40"/>
      <c r="F95" s="40"/>
      <c r="G95" s="40"/>
      <c r="H95" s="40"/>
      <c r="I95" s="40"/>
      <c r="J95" s="40"/>
      <c r="K95" s="52"/>
      <c r="L95" s="179"/>
    </row>
    <row r="96" spans="1:12" ht="15" customHeight="1">
      <c r="A96" s="84"/>
      <c r="B96" s="52"/>
      <c r="C96" s="52"/>
      <c r="D96" s="40"/>
      <c r="E96" s="40"/>
      <c r="F96" s="40"/>
      <c r="G96" s="40"/>
      <c r="H96" s="40"/>
      <c r="I96" s="40"/>
      <c r="J96" s="40"/>
      <c r="K96" s="52"/>
      <c r="L96" s="179"/>
    </row>
    <row r="97" spans="1:13" ht="15" customHeight="1">
      <c r="A97" s="84"/>
      <c r="B97" s="52"/>
      <c r="C97" s="52"/>
      <c r="D97" s="40"/>
      <c r="E97" s="40"/>
      <c r="F97" s="40"/>
      <c r="G97" s="40"/>
      <c r="H97" s="40"/>
      <c r="I97" s="40"/>
      <c r="J97" s="40"/>
      <c r="K97" s="52"/>
      <c r="L97" s="179"/>
    </row>
    <row r="98" spans="1:13" s="4" customFormat="1" ht="15" customHeight="1">
      <c r="A98" s="84"/>
      <c r="B98" s="52"/>
      <c r="C98" s="52"/>
      <c r="D98" s="40"/>
      <c r="E98" s="40"/>
      <c r="F98" s="40"/>
      <c r="G98" s="40"/>
      <c r="H98" s="186"/>
      <c r="I98" s="40"/>
      <c r="J98" s="40"/>
      <c r="K98" s="52"/>
      <c r="L98" s="179"/>
    </row>
    <row r="99" spans="1:13" s="4" customFormat="1" ht="8.65" customHeight="1" thickBot="1">
      <c r="A99" s="91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187"/>
    </row>
    <row r="100" spans="1:13" ht="15" customHeight="1" thickBot="1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</row>
    <row r="101" spans="1:13" s="6" customFormat="1" ht="18.75" customHeight="1" thickBot="1">
      <c r="A101" s="613" t="s">
        <v>122</v>
      </c>
      <c r="B101" s="614"/>
      <c r="C101" s="614"/>
      <c r="D101" s="614"/>
      <c r="E101" s="614"/>
      <c r="F101" s="614"/>
      <c r="G101" s="614"/>
      <c r="H101" s="614"/>
      <c r="I101" s="614"/>
      <c r="J101" s="614"/>
      <c r="K101" s="614"/>
      <c r="L101" s="615"/>
    </row>
    <row r="102" spans="1:13" s="6" customFormat="1" ht="28.5" customHeight="1" thickTop="1">
      <c r="A102" s="582" t="s">
        <v>238</v>
      </c>
      <c r="B102" s="583"/>
      <c r="C102" s="611" t="str">
        <f>$C$3</f>
        <v>テーブルレンジ、　ローレンジ、　卓上レンジ、　中華レンジ　（選択してください）　　（　３．立上り性能　）</v>
      </c>
      <c r="D102" s="660"/>
      <c r="E102" s="660"/>
      <c r="F102" s="660"/>
      <c r="G102" s="660"/>
      <c r="H102" s="660"/>
      <c r="I102" s="660"/>
      <c r="J102" s="660"/>
      <c r="K102" s="611" t="str">
        <f>$K$3</f>
        <v>ガス種：</v>
      </c>
      <c r="L102" s="612"/>
    </row>
    <row r="103" spans="1:13" s="6" customFormat="1" ht="18" customHeight="1" thickBot="1">
      <c r="A103" s="622" t="s">
        <v>76</v>
      </c>
      <c r="B103" s="624"/>
      <c r="C103" s="658" t="str">
        <f>$C$4</f>
        <v/>
      </c>
      <c r="D103" s="630"/>
      <c r="E103" s="630"/>
      <c r="F103" s="630"/>
      <c r="G103" s="630"/>
      <c r="H103" s="631"/>
      <c r="I103" s="297" t="s">
        <v>56</v>
      </c>
      <c r="J103" s="632" t="str">
        <f>$J$4</f>
        <v/>
      </c>
      <c r="K103" s="633"/>
      <c r="L103" s="634"/>
      <c r="M103" s="18"/>
    </row>
    <row r="104" spans="1:13" s="6" customFormat="1" ht="15.75" customHeight="1">
      <c r="A104" s="638" t="s">
        <v>12</v>
      </c>
      <c r="B104" s="640"/>
      <c r="C104" s="625" t="s">
        <v>26</v>
      </c>
      <c r="D104" s="659"/>
      <c r="E104" s="659"/>
      <c r="F104" s="659"/>
      <c r="G104" s="625" t="s">
        <v>21</v>
      </c>
      <c r="H104" s="289"/>
      <c r="I104" s="625" t="s">
        <v>57</v>
      </c>
      <c r="J104" s="289"/>
      <c r="K104" s="625" t="s">
        <v>18</v>
      </c>
      <c r="L104" s="10"/>
    </row>
    <row r="105" spans="1:13" s="6" customFormat="1" ht="15.75" customHeight="1" thickBot="1">
      <c r="A105" s="616" t="s">
        <v>13</v>
      </c>
      <c r="B105" s="618"/>
      <c r="C105" s="626"/>
      <c r="D105" s="661"/>
      <c r="E105" s="661"/>
      <c r="F105" s="661"/>
      <c r="G105" s="626"/>
      <c r="H105" s="290"/>
      <c r="I105" s="626"/>
      <c r="J105" s="290"/>
      <c r="K105" s="626"/>
      <c r="L105" s="11"/>
    </row>
    <row r="106" spans="1:13" s="6" customFormat="1" ht="9.75" customHeight="1">
      <c r="A106" s="160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2"/>
    </row>
    <row r="107" spans="1:13" s="6" customFormat="1" ht="22.5" customHeight="1">
      <c r="A107" s="39"/>
      <c r="B107" s="368" t="s">
        <v>351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1"/>
    </row>
    <row r="108" spans="1:13" s="6" customFormat="1" ht="15" customHeight="1">
      <c r="A108" s="188"/>
      <c r="B108" s="654" t="s">
        <v>221</v>
      </c>
      <c r="C108" s="664"/>
      <c r="D108" s="664"/>
      <c r="E108" s="664"/>
      <c r="F108" s="664"/>
      <c r="G108" s="664"/>
      <c r="H108" s="664"/>
      <c r="I108" s="664"/>
      <c r="J108" s="664"/>
      <c r="K108" s="664"/>
      <c r="L108" s="41"/>
    </row>
    <row r="109" spans="1:13" s="6" customFormat="1" ht="15" customHeight="1">
      <c r="A109" s="188"/>
      <c r="B109" s="664"/>
      <c r="C109" s="664"/>
      <c r="D109" s="664"/>
      <c r="E109" s="664"/>
      <c r="F109" s="664"/>
      <c r="G109" s="664"/>
      <c r="H109" s="664"/>
      <c r="I109" s="664"/>
      <c r="J109" s="664"/>
      <c r="K109" s="664"/>
      <c r="L109" s="41"/>
    </row>
    <row r="110" spans="1:13" s="6" customFormat="1" ht="15" customHeight="1">
      <c r="A110" s="188"/>
      <c r="B110" s="664"/>
      <c r="C110" s="664"/>
      <c r="D110" s="664"/>
      <c r="E110" s="664"/>
      <c r="F110" s="664"/>
      <c r="G110" s="664"/>
      <c r="H110" s="664"/>
      <c r="I110" s="664"/>
      <c r="J110" s="664"/>
      <c r="K110" s="664"/>
      <c r="L110" s="41"/>
    </row>
    <row r="111" spans="1:13" s="6" customFormat="1" ht="15" customHeight="1">
      <c r="A111" s="188"/>
      <c r="B111" s="664"/>
      <c r="C111" s="664"/>
      <c r="D111" s="664"/>
      <c r="E111" s="664"/>
      <c r="F111" s="664"/>
      <c r="G111" s="664"/>
      <c r="H111" s="664"/>
      <c r="I111" s="664"/>
      <c r="J111" s="664"/>
      <c r="K111" s="664"/>
      <c r="L111" s="41"/>
    </row>
    <row r="112" spans="1:13" s="6" customFormat="1" ht="15" customHeight="1">
      <c r="A112" s="39"/>
      <c r="B112" s="40"/>
      <c r="C112" s="166"/>
      <c r="D112" s="365"/>
      <c r="E112" s="365"/>
      <c r="F112" s="371"/>
      <c r="G112" s="371"/>
      <c r="H112" s="40"/>
      <c r="I112" s="40"/>
      <c r="J112" s="40"/>
      <c r="K112" s="40"/>
      <c r="L112" s="41"/>
    </row>
    <row r="113" spans="1:20" s="6" customFormat="1" ht="15" customHeight="1">
      <c r="A113" s="39"/>
      <c r="B113" s="40"/>
      <c r="C113" s="166"/>
      <c r="D113" s="365"/>
      <c r="E113" s="365"/>
      <c r="F113" s="371"/>
      <c r="G113" s="371"/>
      <c r="H113" s="40"/>
      <c r="I113" s="40"/>
      <c r="J113" s="40"/>
      <c r="K113" s="40"/>
      <c r="L113" s="41"/>
    </row>
    <row r="114" spans="1:20" s="6" customFormat="1" ht="15" customHeight="1">
      <c r="A114" s="39"/>
      <c r="B114" s="167"/>
      <c r="C114" s="167"/>
      <c r="D114" s="167"/>
      <c r="E114" s="167"/>
      <c r="F114" s="40"/>
      <c r="G114" s="167"/>
      <c r="H114" s="85" t="s">
        <v>12</v>
      </c>
      <c r="I114" s="85" t="s">
        <v>13</v>
      </c>
      <c r="J114" s="167"/>
      <c r="K114" s="40"/>
      <c r="L114" s="41"/>
    </row>
    <row r="115" spans="1:20" s="6" customFormat="1" ht="18.75" customHeight="1">
      <c r="A115" s="39"/>
      <c r="B115" s="168" t="s">
        <v>226</v>
      </c>
      <c r="C115" s="40"/>
      <c r="D115" s="189"/>
      <c r="E115" s="189"/>
      <c r="F115" s="70"/>
      <c r="G115" s="267" t="s">
        <v>222</v>
      </c>
      <c r="H115" s="291"/>
      <c r="I115" s="291"/>
      <c r="J115" s="69" t="s">
        <v>31</v>
      </c>
      <c r="K115" s="352" t="s">
        <v>29</v>
      </c>
      <c r="L115" s="41"/>
    </row>
    <row r="116" spans="1:20" s="6" customFormat="1" ht="18.75" customHeight="1">
      <c r="A116" s="39"/>
      <c r="B116" s="168" t="s">
        <v>227</v>
      </c>
      <c r="C116" s="40"/>
      <c r="D116" s="189"/>
      <c r="E116" s="189"/>
      <c r="F116" s="70"/>
      <c r="G116" s="267" t="s">
        <v>223</v>
      </c>
      <c r="H116" s="291"/>
      <c r="I116" s="292"/>
      <c r="J116" s="69" t="s">
        <v>4</v>
      </c>
      <c r="K116" s="352" t="s">
        <v>29</v>
      </c>
      <c r="L116" s="41"/>
      <c r="N116" s="1"/>
    </row>
    <row r="117" spans="1:20" s="6" customFormat="1" ht="18.75" customHeight="1">
      <c r="A117" s="39"/>
      <c r="B117" s="169" t="s">
        <v>228</v>
      </c>
      <c r="C117" s="40"/>
      <c r="D117" s="189"/>
      <c r="E117" s="189"/>
      <c r="F117" s="70"/>
      <c r="G117" s="267" t="s">
        <v>291</v>
      </c>
      <c r="H117" s="293"/>
      <c r="I117" s="293"/>
      <c r="J117" s="69" t="s">
        <v>3</v>
      </c>
      <c r="K117" s="352" t="s">
        <v>34</v>
      </c>
      <c r="L117" s="41"/>
      <c r="N117" s="8"/>
    </row>
    <row r="118" spans="1:20" s="6" customFormat="1" ht="7.5" customHeight="1" thickBot="1">
      <c r="A118" s="39"/>
      <c r="B118" s="40"/>
      <c r="C118" s="40"/>
      <c r="D118" s="40"/>
      <c r="E118" s="40"/>
      <c r="F118" s="40"/>
      <c r="G118" s="259"/>
      <c r="H118" s="167"/>
      <c r="I118" s="167"/>
      <c r="J118" s="69"/>
      <c r="K118" s="230"/>
      <c r="L118" s="41"/>
      <c r="N118" s="8"/>
    </row>
    <row r="119" spans="1:20" s="6" customFormat="1" ht="17.25" customHeight="1" thickBot="1">
      <c r="A119" s="39"/>
      <c r="B119" s="170" t="s">
        <v>229</v>
      </c>
      <c r="C119" s="85"/>
      <c r="D119" s="371"/>
      <c r="E119" s="371"/>
      <c r="F119" s="70"/>
      <c r="G119" s="264" t="s">
        <v>224</v>
      </c>
      <c r="H119" s="294" t="str">
        <f>IF(COUNTBLANK(H115:H117)=0,60*H115/(H116*(95-H117)),"")</f>
        <v/>
      </c>
      <c r="I119" s="294" t="str">
        <f>IF(COUNTBLANK(I115:I117)=0,60*I115/(I116*(95-I117)),"")</f>
        <v/>
      </c>
      <c r="J119" s="177" t="s">
        <v>63</v>
      </c>
      <c r="K119" s="352" t="s">
        <v>29</v>
      </c>
      <c r="L119" s="41"/>
      <c r="N119" s="8"/>
    </row>
    <row r="120" spans="1:20" s="6" customFormat="1" ht="7.5" customHeight="1" thickBot="1">
      <c r="A120" s="39"/>
      <c r="B120" s="171"/>
      <c r="C120" s="172"/>
      <c r="D120" s="173"/>
      <c r="E120" s="173"/>
      <c r="F120" s="70"/>
      <c r="G120" s="71"/>
      <c r="H120" s="181"/>
      <c r="I120" s="182"/>
      <c r="J120" s="69"/>
      <c r="K120" s="352"/>
      <c r="L120" s="41"/>
      <c r="N120" s="8"/>
    </row>
    <row r="121" spans="1:20" s="6" customFormat="1" ht="30" customHeight="1" thickBot="1">
      <c r="A121" s="39"/>
      <c r="B121" s="167"/>
      <c r="C121" s="174"/>
      <c r="D121" s="172"/>
      <c r="E121" s="172"/>
      <c r="F121" s="85"/>
      <c r="G121" s="40"/>
      <c r="H121" s="183" t="s">
        <v>225</v>
      </c>
      <c r="I121" s="295" t="str">
        <f>IF(COUNTBLANK(H119:I119)=0,(H119+I119)/2,"")</f>
        <v/>
      </c>
      <c r="J121" s="177" t="s">
        <v>63</v>
      </c>
      <c r="K121" s="352" t="s">
        <v>29</v>
      </c>
      <c r="L121" s="41"/>
    </row>
    <row r="122" spans="1:20" ht="7.5" customHeight="1" thickBot="1">
      <c r="A122" s="84"/>
      <c r="B122" s="167"/>
      <c r="C122" s="42"/>
      <c r="D122" s="172"/>
      <c r="E122" s="172"/>
      <c r="F122" s="40"/>
      <c r="G122" s="172"/>
      <c r="H122" s="85"/>
      <c r="I122" s="184"/>
      <c r="J122" s="178"/>
      <c r="K122" s="176"/>
      <c r="L122" s="179"/>
    </row>
    <row r="123" spans="1:20" ht="18.75" customHeight="1" thickBot="1">
      <c r="A123" s="84"/>
      <c r="B123" s="167"/>
      <c r="C123" s="172"/>
      <c r="D123" s="172"/>
      <c r="E123" s="172"/>
      <c r="F123" s="40"/>
      <c r="G123" s="172"/>
      <c r="H123" s="185" t="s">
        <v>16</v>
      </c>
      <c r="I123" s="296" t="str">
        <f>IF(I121&lt;&gt;"",ABS(H119-I119)/I121,"")</f>
        <v/>
      </c>
      <c r="J123" s="342" t="s">
        <v>374</v>
      </c>
      <c r="K123" s="180"/>
      <c r="L123" s="179"/>
    </row>
    <row r="124" spans="1:20" ht="15" customHeight="1">
      <c r="A124" s="84"/>
      <c r="B124" s="365" t="s">
        <v>0</v>
      </c>
      <c r="C124" s="172"/>
      <c r="D124" s="172"/>
      <c r="E124" s="172"/>
      <c r="F124" s="172"/>
      <c r="G124" s="172"/>
      <c r="H124" s="172"/>
      <c r="I124" s="172"/>
      <c r="J124" s="85"/>
      <c r="K124" s="40"/>
      <c r="L124" s="179"/>
    </row>
    <row r="125" spans="1:20" ht="15" customHeight="1">
      <c r="A125" s="84"/>
      <c r="B125" s="167"/>
      <c r="C125" s="172"/>
      <c r="D125" s="167"/>
      <c r="E125" s="167"/>
      <c r="F125" s="167"/>
      <c r="G125" s="167"/>
      <c r="H125" s="167"/>
      <c r="I125" s="167"/>
      <c r="J125" s="40"/>
      <c r="K125" s="40"/>
      <c r="L125" s="179"/>
    </row>
    <row r="126" spans="1:20" ht="15" customHeight="1">
      <c r="A126" s="84"/>
      <c r="B126" s="167"/>
      <c r="C126" s="172"/>
      <c r="D126" s="167"/>
      <c r="E126" s="167"/>
      <c r="F126" s="167"/>
      <c r="G126" s="167"/>
      <c r="H126" s="167"/>
      <c r="I126" s="167"/>
      <c r="J126" s="40"/>
      <c r="K126" s="40"/>
      <c r="L126" s="179"/>
    </row>
    <row r="127" spans="1:20" ht="15" customHeight="1">
      <c r="A127" s="84"/>
      <c r="B127" s="167"/>
      <c r="C127" s="172"/>
      <c r="D127" s="167"/>
      <c r="E127" s="167"/>
      <c r="F127" s="167"/>
      <c r="G127" s="167"/>
      <c r="H127" s="167"/>
      <c r="I127" s="167"/>
      <c r="J127" s="40"/>
      <c r="K127" s="40"/>
      <c r="L127" s="179"/>
    </row>
    <row r="128" spans="1:20" ht="15" customHeight="1">
      <c r="A128" s="84"/>
      <c r="B128" s="167"/>
      <c r="C128" s="172"/>
      <c r="D128" s="167"/>
      <c r="E128" s="167"/>
      <c r="F128" s="167"/>
      <c r="G128" s="167"/>
      <c r="H128" s="167"/>
      <c r="I128" s="167"/>
      <c r="J128" s="40"/>
      <c r="K128" s="40"/>
      <c r="L128" s="179"/>
      <c r="T128" s="13"/>
    </row>
    <row r="129" spans="1:20" ht="15" customHeight="1">
      <c r="A129" s="84"/>
      <c r="B129" s="167"/>
      <c r="C129" s="172"/>
      <c r="D129" s="167"/>
      <c r="E129" s="167"/>
      <c r="F129" s="167"/>
      <c r="G129" s="167"/>
      <c r="H129" s="167"/>
      <c r="I129" s="167"/>
      <c r="J129" s="40"/>
      <c r="K129" s="40"/>
      <c r="L129" s="179"/>
      <c r="T129" s="13"/>
    </row>
    <row r="130" spans="1:20" ht="15" customHeight="1">
      <c r="A130" s="84"/>
      <c r="B130" s="167"/>
      <c r="C130" s="172"/>
      <c r="D130" s="167"/>
      <c r="E130" s="167"/>
      <c r="F130" s="167"/>
      <c r="G130" s="167"/>
      <c r="H130" s="167"/>
      <c r="I130" s="167"/>
      <c r="J130" s="40"/>
      <c r="K130" s="40"/>
      <c r="L130" s="179"/>
      <c r="T130" s="13"/>
    </row>
    <row r="131" spans="1:20" ht="15" customHeight="1">
      <c r="A131" s="84"/>
      <c r="B131" s="167"/>
      <c r="C131" s="172"/>
      <c r="D131" s="167"/>
      <c r="E131" s="167"/>
      <c r="F131" s="167"/>
      <c r="G131" s="167"/>
      <c r="H131" s="167"/>
      <c r="I131" s="167"/>
      <c r="J131" s="40"/>
      <c r="K131" s="40"/>
      <c r="L131" s="179"/>
      <c r="T131" s="13"/>
    </row>
    <row r="132" spans="1:20" ht="15" customHeight="1">
      <c r="A132" s="84"/>
      <c r="B132" s="167"/>
      <c r="C132" s="172"/>
      <c r="D132" s="167"/>
      <c r="E132" s="167"/>
      <c r="F132" s="167"/>
      <c r="G132" s="167"/>
      <c r="H132" s="167"/>
      <c r="I132" s="167"/>
      <c r="J132" s="40"/>
      <c r="K132" s="40"/>
      <c r="L132" s="179"/>
    </row>
    <row r="133" spans="1:20" ht="15" customHeight="1">
      <c r="A133" s="84"/>
      <c r="B133" s="167"/>
      <c r="C133" s="172"/>
      <c r="D133" s="167"/>
      <c r="E133" s="167"/>
      <c r="F133" s="167"/>
      <c r="G133" s="167"/>
      <c r="H133" s="167"/>
      <c r="I133" s="167"/>
      <c r="J133" s="40"/>
      <c r="K133" s="40"/>
      <c r="L133" s="179"/>
    </row>
    <row r="134" spans="1:20" ht="15" customHeight="1">
      <c r="A134" s="84"/>
      <c r="B134" s="42"/>
      <c r="C134" s="172"/>
      <c r="D134" s="167"/>
      <c r="E134" s="167"/>
      <c r="F134" s="167"/>
      <c r="G134" s="167"/>
      <c r="H134" s="167"/>
      <c r="I134" s="167"/>
      <c r="J134" s="40"/>
      <c r="K134" s="40"/>
      <c r="L134" s="179"/>
    </row>
    <row r="135" spans="1:20" ht="15" customHeight="1">
      <c r="A135" s="84"/>
      <c r="B135" s="167"/>
      <c r="C135" s="167"/>
      <c r="D135" s="167"/>
      <c r="E135" s="167"/>
      <c r="F135" s="167"/>
      <c r="G135" s="167"/>
      <c r="H135" s="167"/>
      <c r="I135" s="167"/>
      <c r="J135" s="40"/>
      <c r="K135" s="40"/>
      <c r="L135" s="179"/>
    </row>
    <row r="136" spans="1:20" ht="15" customHeight="1">
      <c r="A136" s="84"/>
      <c r="B136" s="167"/>
      <c r="C136" s="167"/>
      <c r="D136" s="167"/>
      <c r="E136" s="167"/>
      <c r="F136" s="167"/>
      <c r="G136" s="167"/>
      <c r="H136" s="167"/>
      <c r="I136" s="167"/>
      <c r="J136" s="40"/>
      <c r="K136" s="40"/>
      <c r="L136" s="179"/>
    </row>
    <row r="137" spans="1:20" ht="7.5" customHeight="1">
      <c r="A137" s="84"/>
      <c r="B137" s="42"/>
      <c r="C137" s="42"/>
      <c r="D137" s="167"/>
      <c r="E137" s="167"/>
      <c r="F137" s="167"/>
      <c r="G137" s="167"/>
      <c r="H137" s="167"/>
      <c r="I137" s="167"/>
      <c r="J137" s="40"/>
      <c r="K137" s="40"/>
      <c r="L137" s="179"/>
    </row>
    <row r="138" spans="1:20" ht="15" customHeight="1">
      <c r="A138" s="84"/>
      <c r="B138" s="365" t="s">
        <v>5</v>
      </c>
      <c r="C138" s="42"/>
      <c r="D138" s="167"/>
      <c r="E138" s="167"/>
      <c r="F138" s="167"/>
      <c r="G138" s="167"/>
      <c r="H138" s="167"/>
      <c r="I138" s="167"/>
      <c r="J138" s="40"/>
      <c r="K138" s="40"/>
      <c r="L138" s="179"/>
    </row>
    <row r="139" spans="1:20" ht="15" customHeight="1">
      <c r="A139" s="84"/>
      <c r="B139" s="167"/>
      <c r="C139" s="167"/>
      <c r="D139" s="167"/>
      <c r="E139" s="167"/>
      <c r="F139" s="167"/>
      <c r="G139" s="167"/>
      <c r="H139" s="167"/>
      <c r="I139" s="167"/>
      <c r="J139" s="40"/>
      <c r="K139" s="40"/>
      <c r="L139" s="179"/>
    </row>
    <row r="140" spans="1:20" ht="15" customHeight="1">
      <c r="A140" s="84"/>
      <c r="B140" s="167"/>
      <c r="C140" s="167"/>
      <c r="D140" s="167"/>
      <c r="E140" s="167"/>
      <c r="F140" s="167"/>
      <c r="G140" s="167"/>
      <c r="H140" s="167"/>
      <c r="I140" s="167"/>
      <c r="J140" s="40"/>
      <c r="K140" s="40"/>
      <c r="L140" s="179"/>
    </row>
    <row r="141" spans="1:20" ht="15" customHeight="1">
      <c r="A141" s="84"/>
      <c r="B141" s="167"/>
      <c r="C141" s="167"/>
      <c r="D141" s="167"/>
      <c r="E141" s="167"/>
      <c r="F141" s="167"/>
      <c r="G141" s="167"/>
      <c r="H141" s="167"/>
      <c r="I141" s="167"/>
      <c r="J141" s="40"/>
      <c r="K141" s="40"/>
      <c r="L141" s="179"/>
    </row>
    <row r="142" spans="1:20" ht="15" customHeight="1">
      <c r="A142" s="84"/>
      <c r="B142" s="167"/>
      <c r="C142" s="167"/>
      <c r="D142" s="167"/>
      <c r="E142" s="167"/>
      <c r="F142" s="167"/>
      <c r="G142" s="167"/>
      <c r="H142" s="167"/>
      <c r="I142" s="167"/>
      <c r="J142" s="40"/>
      <c r="K142" s="40"/>
      <c r="L142" s="179"/>
    </row>
    <row r="143" spans="1:20" ht="15" customHeight="1">
      <c r="A143" s="84"/>
      <c r="B143" s="167"/>
      <c r="C143" s="167"/>
      <c r="D143" s="167"/>
      <c r="E143" s="167"/>
      <c r="F143" s="167"/>
      <c r="G143" s="167"/>
      <c r="H143" s="167"/>
      <c r="I143" s="167"/>
      <c r="J143" s="40"/>
      <c r="K143" s="40"/>
      <c r="L143" s="179"/>
    </row>
    <row r="144" spans="1:20" ht="15" customHeight="1">
      <c r="A144" s="84"/>
      <c r="B144" s="52"/>
      <c r="C144" s="52"/>
      <c r="D144" s="40"/>
      <c r="E144" s="40"/>
      <c r="F144" s="40"/>
      <c r="G144" s="40"/>
      <c r="H144" s="40"/>
      <c r="I144" s="40"/>
      <c r="J144" s="40"/>
      <c r="K144" s="52"/>
      <c r="L144" s="179"/>
    </row>
    <row r="145" spans="1:13" ht="15" customHeight="1">
      <c r="A145" s="84"/>
      <c r="B145" s="52"/>
      <c r="C145" s="52"/>
      <c r="D145" s="40"/>
      <c r="E145" s="40"/>
      <c r="F145" s="40"/>
      <c r="G145" s="40"/>
      <c r="H145" s="40"/>
      <c r="I145" s="40"/>
      <c r="J145" s="40"/>
      <c r="K145" s="52"/>
      <c r="L145" s="179"/>
    </row>
    <row r="146" spans="1:13" ht="15" customHeight="1">
      <c r="A146" s="84"/>
      <c r="B146" s="52"/>
      <c r="C146" s="52"/>
      <c r="D146" s="40"/>
      <c r="E146" s="40"/>
      <c r="F146" s="40"/>
      <c r="G146" s="40"/>
      <c r="H146" s="40"/>
      <c r="I146" s="40"/>
      <c r="J146" s="40"/>
      <c r="K146" s="52"/>
      <c r="L146" s="179"/>
    </row>
    <row r="147" spans="1:13" ht="15" customHeight="1">
      <c r="A147" s="84"/>
      <c r="B147" s="52"/>
      <c r="C147" s="52"/>
      <c r="D147" s="40"/>
      <c r="E147" s="40"/>
      <c r="F147" s="40"/>
      <c r="G147" s="40"/>
      <c r="H147" s="40"/>
      <c r="I147" s="40"/>
      <c r="J147" s="40"/>
      <c r="K147" s="52"/>
      <c r="L147" s="179"/>
    </row>
    <row r="148" spans="1:13" ht="15" customHeight="1">
      <c r="A148" s="84"/>
      <c r="B148" s="52"/>
      <c r="C148" s="52"/>
      <c r="D148" s="40"/>
      <c r="E148" s="40"/>
      <c r="F148" s="40"/>
      <c r="G148" s="40"/>
      <c r="H148" s="40"/>
      <c r="I148" s="40"/>
      <c r="J148" s="40"/>
      <c r="K148" s="52"/>
      <c r="L148" s="179"/>
    </row>
    <row r="149" spans="1:13" ht="15" customHeight="1">
      <c r="A149" s="84"/>
      <c r="B149" s="52"/>
      <c r="C149" s="52"/>
      <c r="D149" s="40"/>
      <c r="E149" s="40"/>
      <c r="F149" s="40"/>
      <c r="G149" s="40"/>
      <c r="H149" s="40"/>
      <c r="I149" s="40"/>
      <c r="J149" s="40"/>
      <c r="K149" s="52"/>
      <c r="L149" s="179"/>
    </row>
    <row r="150" spans="1:13" ht="15" customHeight="1">
      <c r="A150" s="84"/>
      <c r="B150" s="52"/>
      <c r="C150" s="52"/>
      <c r="D150" s="40"/>
      <c r="E150" s="40"/>
      <c r="F150" s="40"/>
      <c r="G150" s="40"/>
      <c r="H150" s="40"/>
      <c r="I150" s="40"/>
      <c r="J150" s="40"/>
      <c r="K150" s="52"/>
      <c r="L150" s="179"/>
    </row>
    <row r="151" spans="1:13" s="4" customFormat="1" ht="15" customHeight="1">
      <c r="A151" s="84"/>
      <c r="B151" s="52"/>
      <c r="C151" s="52"/>
      <c r="D151" s="40"/>
      <c r="E151" s="40"/>
      <c r="F151" s="40"/>
      <c r="G151" s="40"/>
      <c r="H151" s="186"/>
      <c r="I151" s="40"/>
      <c r="J151" s="40"/>
      <c r="K151" s="52"/>
      <c r="L151" s="179"/>
    </row>
    <row r="152" spans="1:13" s="4" customFormat="1" ht="8.65" customHeight="1" thickBot="1">
      <c r="A152" s="91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187"/>
    </row>
    <row r="153" spans="1:13" ht="15" customHeight="1" thickBot="1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</row>
    <row r="154" spans="1:13" s="6" customFormat="1" ht="18.75" customHeight="1" thickBot="1">
      <c r="A154" s="613" t="s">
        <v>122</v>
      </c>
      <c r="B154" s="614"/>
      <c r="C154" s="614"/>
      <c r="D154" s="614"/>
      <c r="E154" s="614"/>
      <c r="F154" s="614"/>
      <c r="G154" s="614"/>
      <c r="H154" s="614"/>
      <c r="I154" s="614"/>
      <c r="J154" s="614"/>
      <c r="K154" s="614"/>
      <c r="L154" s="615"/>
    </row>
    <row r="155" spans="1:13" s="6" customFormat="1" ht="28.5" customHeight="1" thickTop="1">
      <c r="A155" s="582" t="s">
        <v>238</v>
      </c>
      <c r="B155" s="583"/>
      <c r="C155" s="611" t="str">
        <f>$C$3</f>
        <v>テーブルレンジ、　ローレンジ、　卓上レンジ、　中華レンジ　（選択してください）　　（　３．立上り性能　）</v>
      </c>
      <c r="D155" s="660"/>
      <c r="E155" s="660"/>
      <c r="F155" s="660"/>
      <c r="G155" s="660"/>
      <c r="H155" s="660"/>
      <c r="I155" s="660"/>
      <c r="J155" s="660"/>
      <c r="K155" s="611" t="str">
        <f>$K$3</f>
        <v>ガス種：</v>
      </c>
      <c r="L155" s="612"/>
    </row>
    <row r="156" spans="1:13" s="6" customFormat="1" ht="18" customHeight="1" thickBot="1">
      <c r="A156" s="622" t="s">
        <v>76</v>
      </c>
      <c r="B156" s="624"/>
      <c r="C156" s="658" t="str">
        <f>$C$4</f>
        <v/>
      </c>
      <c r="D156" s="630"/>
      <c r="E156" s="630"/>
      <c r="F156" s="630"/>
      <c r="G156" s="630"/>
      <c r="H156" s="631"/>
      <c r="I156" s="297" t="s">
        <v>56</v>
      </c>
      <c r="J156" s="632" t="str">
        <f>$J$4</f>
        <v/>
      </c>
      <c r="K156" s="633"/>
      <c r="L156" s="634"/>
      <c r="M156" s="18"/>
    </row>
    <row r="157" spans="1:13" s="6" customFormat="1" ht="15.75" customHeight="1">
      <c r="A157" s="638" t="s">
        <v>12</v>
      </c>
      <c r="B157" s="640"/>
      <c r="C157" s="625" t="s">
        <v>26</v>
      </c>
      <c r="D157" s="659"/>
      <c r="E157" s="659"/>
      <c r="F157" s="659"/>
      <c r="G157" s="625" t="s">
        <v>21</v>
      </c>
      <c r="H157" s="289"/>
      <c r="I157" s="625" t="s">
        <v>57</v>
      </c>
      <c r="J157" s="289"/>
      <c r="K157" s="625" t="s">
        <v>18</v>
      </c>
      <c r="L157" s="10"/>
    </row>
    <row r="158" spans="1:13" s="6" customFormat="1" ht="15.75" customHeight="1" thickBot="1">
      <c r="A158" s="616" t="s">
        <v>13</v>
      </c>
      <c r="B158" s="618"/>
      <c r="C158" s="626"/>
      <c r="D158" s="661"/>
      <c r="E158" s="661"/>
      <c r="F158" s="661"/>
      <c r="G158" s="626"/>
      <c r="H158" s="290"/>
      <c r="I158" s="626"/>
      <c r="J158" s="290"/>
      <c r="K158" s="626"/>
      <c r="L158" s="11"/>
    </row>
    <row r="159" spans="1:13" s="6" customFormat="1" ht="9.75" customHeight="1">
      <c r="A159" s="160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2"/>
    </row>
    <row r="160" spans="1:13" s="6" customFormat="1" ht="22.5" customHeight="1">
      <c r="A160" s="39"/>
      <c r="B160" s="368" t="s">
        <v>352</v>
      </c>
      <c r="C160" s="40"/>
      <c r="D160" s="40"/>
      <c r="E160" s="40"/>
      <c r="F160" s="40"/>
      <c r="G160" s="40"/>
      <c r="H160" s="40"/>
      <c r="I160" s="40"/>
      <c r="J160" s="40"/>
      <c r="K160" s="40"/>
      <c r="L160" s="41"/>
    </row>
    <row r="161" spans="1:14" s="6" customFormat="1" ht="15" customHeight="1">
      <c r="A161" s="39"/>
      <c r="B161" s="654" t="s">
        <v>221</v>
      </c>
      <c r="C161" s="664"/>
      <c r="D161" s="664"/>
      <c r="E161" s="664"/>
      <c r="F161" s="664"/>
      <c r="G161" s="664"/>
      <c r="H161" s="664"/>
      <c r="I161" s="664"/>
      <c r="J161" s="664"/>
      <c r="K161" s="664"/>
      <c r="L161" s="41"/>
    </row>
    <row r="162" spans="1:14" s="6" customFormat="1" ht="15" customHeight="1">
      <c r="A162" s="39"/>
      <c r="B162" s="664"/>
      <c r="C162" s="664"/>
      <c r="D162" s="664"/>
      <c r="E162" s="664"/>
      <c r="F162" s="664"/>
      <c r="G162" s="664"/>
      <c r="H162" s="664"/>
      <c r="I162" s="664"/>
      <c r="J162" s="664"/>
      <c r="K162" s="664"/>
      <c r="L162" s="41"/>
    </row>
    <row r="163" spans="1:14" s="6" customFormat="1" ht="15" customHeight="1">
      <c r="A163" s="39"/>
      <c r="B163" s="664"/>
      <c r="C163" s="664"/>
      <c r="D163" s="664"/>
      <c r="E163" s="664"/>
      <c r="F163" s="664"/>
      <c r="G163" s="664"/>
      <c r="H163" s="664"/>
      <c r="I163" s="664"/>
      <c r="J163" s="664"/>
      <c r="K163" s="664"/>
      <c r="L163" s="41"/>
    </row>
    <row r="164" spans="1:14" s="6" customFormat="1" ht="15" customHeight="1">
      <c r="A164" s="39"/>
      <c r="B164" s="664"/>
      <c r="C164" s="664"/>
      <c r="D164" s="664"/>
      <c r="E164" s="664"/>
      <c r="F164" s="664"/>
      <c r="G164" s="664"/>
      <c r="H164" s="664"/>
      <c r="I164" s="664"/>
      <c r="J164" s="664"/>
      <c r="K164" s="664"/>
      <c r="L164" s="41"/>
    </row>
    <row r="165" spans="1:14" s="6" customFormat="1" ht="15" customHeight="1">
      <c r="A165" s="39"/>
      <c r="B165" s="40"/>
      <c r="C165" s="166"/>
      <c r="D165" s="365"/>
      <c r="E165" s="365"/>
      <c r="F165" s="371"/>
      <c r="G165" s="371"/>
      <c r="H165" s="40"/>
      <c r="I165" s="40"/>
      <c r="J165" s="40"/>
      <c r="K165" s="40"/>
      <c r="L165" s="41"/>
    </row>
    <row r="166" spans="1:14" s="6" customFormat="1" ht="15" customHeight="1">
      <c r="A166" s="39"/>
      <c r="B166" s="40"/>
      <c r="C166" s="166"/>
      <c r="D166" s="365"/>
      <c r="E166" s="365"/>
      <c r="F166" s="371"/>
      <c r="G166" s="371"/>
      <c r="H166" s="40"/>
      <c r="I166" s="40"/>
      <c r="J166" s="40"/>
      <c r="K166" s="40"/>
      <c r="L166" s="41"/>
    </row>
    <row r="167" spans="1:14" s="6" customFormat="1" ht="15" customHeight="1">
      <c r="A167" s="39"/>
      <c r="B167" s="167"/>
      <c r="C167" s="167"/>
      <c r="D167" s="167"/>
      <c r="E167" s="167"/>
      <c r="F167" s="40"/>
      <c r="G167" s="167"/>
      <c r="H167" s="85" t="s">
        <v>12</v>
      </c>
      <c r="I167" s="85" t="s">
        <v>13</v>
      </c>
      <c r="J167" s="167"/>
      <c r="K167" s="40"/>
      <c r="L167" s="41"/>
    </row>
    <row r="168" spans="1:14" s="6" customFormat="1" ht="18.75" customHeight="1">
      <c r="A168" s="39"/>
      <c r="B168" s="168" t="s">
        <v>226</v>
      </c>
      <c r="C168" s="40"/>
      <c r="D168" s="189"/>
      <c r="E168" s="189"/>
      <c r="F168" s="70"/>
      <c r="G168" s="267" t="s">
        <v>222</v>
      </c>
      <c r="H168" s="291"/>
      <c r="I168" s="291"/>
      <c r="J168" s="69" t="s">
        <v>31</v>
      </c>
      <c r="K168" s="352" t="s">
        <v>29</v>
      </c>
      <c r="L168" s="41"/>
    </row>
    <row r="169" spans="1:14" s="6" customFormat="1" ht="18.75" customHeight="1">
      <c r="A169" s="39"/>
      <c r="B169" s="168" t="s">
        <v>227</v>
      </c>
      <c r="C169" s="40"/>
      <c r="D169" s="189"/>
      <c r="E169" s="189"/>
      <c r="F169" s="70"/>
      <c r="G169" s="267" t="s">
        <v>223</v>
      </c>
      <c r="H169" s="291"/>
      <c r="I169" s="292"/>
      <c r="J169" s="69" t="s">
        <v>4</v>
      </c>
      <c r="K169" s="352" t="s">
        <v>29</v>
      </c>
      <c r="L169" s="41"/>
      <c r="N169" s="1"/>
    </row>
    <row r="170" spans="1:14" s="6" customFormat="1" ht="18.75" customHeight="1">
      <c r="A170" s="39"/>
      <c r="B170" s="169" t="s">
        <v>228</v>
      </c>
      <c r="C170" s="40"/>
      <c r="D170" s="189"/>
      <c r="E170" s="189"/>
      <c r="F170" s="70"/>
      <c r="G170" s="267" t="s">
        <v>291</v>
      </c>
      <c r="H170" s="293"/>
      <c r="I170" s="293"/>
      <c r="J170" s="69" t="s">
        <v>3</v>
      </c>
      <c r="K170" s="352" t="s">
        <v>34</v>
      </c>
      <c r="L170" s="41"/>
      <c r="N170" s="8"/>
    </row>
    <row r="171" spans="1:14" s="6" customFormat="1" ht="7.5" customHeight="1" thickBot="1">
      <c r="A171" s="39"/>
      <c r="B171" s="40"/>
      <c r="C171" s="40"/>
      <c r="D171" s="40"/>
      <c r="E171" s="40"/>
      <c r="F171" s="40"/>
      <c r="G171" s="259"/>
      <c r="H171" s="167"/>
      <c r="I171" s="167"/>
      <c r="J171" s="69"/>
      <c r="K171" s="230"/>
      <c r="L171" s="41"/>
      <c r="N171" s="8"/>
    </row>
    <row r="172" spans="1:14" s="6" customFormat="1" ht="17.25" customHeight="1" thickBot="1">
      <c r="A172" s="39"/>
      <c r="B172" s="170" t="s">
        <v>229</v>
      </c>
      <c r="C172" s="85"/>
      <c r="D172" s="371"/>
      <c r="E172" s="371"/>
      <c r="F172" s="70"/>
      <c r="G172" s="264" t="s">
        <v>224</v>
      </c>
      <c r="H172" s="294" t="str">
        <f>IF(COUNTBLANK(H168:H170)=0,60*H168/(H169*(95-H170)),"")</f>
        <v/>
      </c>
      <c r="I172" s="294" t="str">
        <f>IF(COUNTBLANK(I168:I170)=0,60*I168/(I169*(95-I170)),"")</f>
        <v/>
      </c>
      <c r="J172" s="177" t="s">
        <v>63</v>
      </c>
      <c r="K172" s="352" t="s">
        <v>29</v>
      </c>
      <c r="L172" s="41"/>
      <c r="N172" s="8"/>
    </row>
    <row r="173" spans="1:14" s="6" customFormat="1" ht="7.5" customHeight="1" thickBot="1">
      <c r="A173" s="39"/>
      <c r="B173" s="171"/>
      <c r="C173" s="172"/>
      <c r="D173" s="173"/>
      <c r="E173" s="173"/>
      <c r="F173" s="70"/>
      <c r="G173" s="71"/>
      <c r="H173" s="181"/>
      <c r="I173" s="182"/>
      <c r="J173" s="69"/>
      <c r="K173" s="352"/>
      <c r="L173" s="41"/>
      <c r="N173" s="8"/>
    </row>
    <row r="174" spans="1:14" s="6" customFormat="1" ht="30" customHeight="1" thickBot="1">
      <c r="A174" s="39"/>
      <c r="B174" s="167"/>
      <c r="C174" s="174"/>
      <c r="D174" s="172"/>
      <c r="E174" s="172"/>
      <c r="F174" s="85"/>
      <c r="G174" s="40"/>
      <c r="H174" s="183" t="s">
        <v>225</v>
      </c>
      <c r="I174" s="295" t="str">
        <f>IF(COUNTBLANK(H172:I172)=0,(H172+I172)/2,"")</f>
        <v/>
      </c>
      <c r="J174" s="177" t="s">
        <v>63</v>
      </c>
      <c r="K174" s="352" t="s">
        <v>29</v>
      </c>
      <c r="L174" s="41"/>
    </row>
    <row r="175" spans="1:14" ht="7.5" customHeight="1" thickBot="1">
      <c r="A175" s="84"/>
      <c r="B175" s="167"/>
      <c r="C175" s="42"/>
      <c r="D175" s="172"/>
      <c r="E175" s="172"/>
      <c r="F175" s="40"/>
      <c r="G175" s="85"/>
      <c r="H175" s="85"/>
      <c r="I175" s="184"/>
      <c r="J175" s="178"/>
      <c r="K175" s="176"/>
      <c r="L175" s="179"/>
    </row>
    <row r="176" spans="1:14" ht="18.75" customHeight="1" thickBot="1">
      <c r="A176" s="84"/>
      <c r="B176" s="167"/>
      <c r="C176" s="172"/>
      <c r="D176" s="172"/>
      <c r="E176" s="172"/>
      <c r="F176" s="40"/>
      <c r="G176" s="85"/>
      <c r="H176" s="185" t="s">
        <v>16</v>
      </c>
      <c r="I176" s="296" t="str">
        <f>IF(I174&lt;&gt;"",ABS(H172-I172)/I174,"")</f>
        <v/>
      </c>
      <c r="J176" s="342" t="s">
        <v>374</v>
      </c>
      <c r="K176" s="180"/>
      <c r="L176" s="179"/>
    </row>
    <row r="177" spans="1:20" ht="15" customHeight="1">
      <c r="A177" s="84"/>
      <c r="B177" s="365" t="s">
        <v>0</v>
      </c>
      <c r="C177" s="172"/>
      <c r="D177" s="172"/>
      <c r="E177" s="172"/>
      <c r="F177" s="172"/>
      <c r="G177" s="172"/>
      <c r="H177" s="172"/>
      <c r="I177" s="172"/>
      <c r="J177" s="85"/>
      <c r="K177" s="40"/>
      <c r="L177" s="179"/>
    </row>
    <row r="178" spans="1:20" ht="15" customHeight="1">
      <c r="A178" s="84"/>
      <c r="B178" s="167"/>
      <c r="C178" s="172"/>
      <c r="D178" s="167"/>
      <c r="E178" s="167"/>
      <c r="F178" s="167"/>
      <c r="G178" s="167"/>
      <c r="H178" s="167"/>
      <c r="I178" s="167"/>
      <c r="J178" s="40"/>
      <c r="K178" s="40"/>
      <c r="L178" s="179"/>
    </row>
    <row r="179" spans="1:20" ht="15" customHeight="1">
      <c r="A179" s="84"/>
      <c r="B179" s="167"/>
      <c r="C179" s="172"/>
      <c r="D179" s="167"/>
      <c r="E179" s="167"/>
      <c r="F179" s="167"/>
      <c r="G179" s="167"/>
      <c r="H179" s="167"/>
      <c r="I179" s="167"/>
      <c r="J179" s="40"/>
      <c r="K179" s="40"/>
      <c r="L179" s="179"/>
    </row>
    <row r="180" spans="1:20" ht="15" customHeight="1">
      <c r="A180" s="84"/>
      <c r="B180" s="167"/>
      <c r="C180" s="172"/>
      <c r="D180" s="167"/>
      <c r="E180" s="167"/>
      <c r="F180" s="167"/>
      <c r="G180" s="167"/>
      <c r="H180" s="167"/>
      <c r="I180" s="167"/>
      <c r="J180" s="40"/>
      <c r="K180" s="40"/>
      <c r="L180" s="179"/>
    </row>
    <row r="181" spans="1:20" ht="15" customHeight="1">
      <c r="A181" s="84"/>
      <c r="B181" s="167"/>
      <c r="C181" s="172"/>
      <c r="D181" s="167"/>
      <c r="E181" s="167"/>
      <c r="F181" s="167"/>
      <c r="G181" s="167"/>
      <c r="H181" s="167"/>
      <c r="I181" s="167"/>
      <c r="J181" s="40"/>
      <c r="K181" s="40"/>
      <c r="L181" s="179"/>
      <c r="T181" s="13"/>
    </row>
    <row r="182" spans="1:20" ht="15" customHeight="1">
      <c r="A182" s="84"/>
      <c r="B182" s="167"/>
      <c r="C182" s="172"/>
      <c r="D182" s="167"/>
      <c r="E182" s="167"/>
      <c r="F182" s="167"/>
      <c r="G182" s="167"/>
      <c r="H182" s="167"/>
      <c r="I182" s="167"/>
      <c r="J182" s="40"/>
      <c r="K182" s="40"/>
      <c r="L182" s="179"/>
      <c r="T182" s="13"/>
    </row>
    <row r="183" spans="1:20" ht="15" customHeight="1">
      <c r="A183" s="84"/>
      <c r="B183" s="167"/>
      <c r="C183" s="172"/>
      <c r="D183" s="167"/>
      <c r="E183" s="167"/>
      <c r="F183" s="167"/>
      <c r="G183" s="167"/>
      <c r="H183" s="167"/>
      <c r="I183" s="167"/>
      <c r="J183" s="40"/>
      <c r="K183" s="40"/>
      <c r="L183" s="179"/>
      <c r="T183" s="13"/>
    </row>
    <row r="184" spans="1:20" ht="15" customHeight="1">
      <c r="A184" s="84"/>
      <c r="B184" s="167"/>
      <c r="C184" s="172"/>
      <c r="D184" s="167"/>
      <c r="E184" s="167"/>
      <c r="F184" s="167"/>
      <c r="G184" s="167"/>
      <c r="H184" s="167"/>
      <c r="I184" s="167"/>
      <c r="J184" s="40"/>
      <c r="K184" s="40"/>
      <c r="L184" s="179"/>
      <c r="T184" s="13"/>
    </row>
    <row r="185" spans="1:20" ht="15" customHeight="1">
      <c r="A185" s="84"/>
      <c r="B185" s="167"/>
      <c r="C185" s="172"/>
      <c r="D185" s="167"/>
      <c r="E185" s="167"/>
      <c r="F185" s="167"/>
      <c r="G185" s="167"/>
      <c r="H185" s="167"/>
      <c r="I185" s="167"/>
      <c r="J185" s="40"/>
      <c r="K185" s="40"/>
      <c r="L185" s="179"/>
    </row>
    <row r="186" spans="1:20" ht="15" customHeight="1">
      <c r="A186" s="84"/>
      <c r="B186" s="167"/>
      <c r="C186" s="172"/>
      <c r="D186" s="167"/>
      <c r="E186" s="167"/>
      <c r="F186" s="167"/>
      <c r="G186" s="167"/>
      <c r="H186" s="167"/>
      <c r="I186" s="167"/>
      <c r="J186" s="40"/>
      <c r="K186" s="40"/>
      <c r="L186" s="179"/>
    </row>
    <row r="187" spans="1:20" ht="15" customHeight="1">
      <c r="A187" s="84"/>
      <c r="B187" s="42"/>
      <c r="C187" s="172"/>
      <c r="D187" s="167"/>
      <c r="E187" s="167"/>
      <c r="F187" s="167"/>
      <c r="G187" s="167"/>
      <c r="H187" s="167"/>
      <c r="I187" s="167"/>
      <c r="J187" s="40"/>
      <c r="K187" s="40"/>
      <c r="L187" s="179"/>
    </row>
    <row r="188" spans="1:20" ht="15" customHeight="1">
      <c r="A188" s="84"/>
      <c r="B188" s="167"/>
      <c r="C188" s="167"/>
      <c r="D188" s="167"/>
      <c r="E188" s="167"/>
      <c r="F188" s="167"/>
      <c r="G188" s="167"/>
      <c r="H188" s="167"/>
      <c r="I188" s="167"/>
      <c r="J188" s="40"/>
      <c r="K188" s="40"/>
      <c r="L188" s="179"/>
    </row>
    <row r="189" spans="1:20" ht="15" customHeight="1">
      <c r="A189" s="84"/>
      <c r="B189" s="167"/>
      <c r="C189" s="167"/>
      <c r="D189" s="167"/>
      <c r="E189" s="167"/>
      <c r="F189" s="167"/>
      <c r="G189" s="167"/>
      <c r="H189" s="167"/>
      <c r="I189" s="167"/>
      <c r="J189" s="40"/>
      <c r="K189" s="40"/>
      <c r="L189" s="179"/>
    </row>
    <row r="190" spans="1:20" ht="7.5" customHeight="1">
      <c r="A190" s="84"/>
      <c r="B190" s="42"/>
      <c r="C190" s="42"/>
      <c r="D190" s="167"/>
      <c r="E190" s="167"/>
      <c r="F190" s="167"/>
      <c r="G190" s="167"/>
      <c r="H190" s="167"/>
      <c r="I190" s="167"/>
      <c r="J190" s="40"/>
      <c r="K190" s="40"/>
      <c r="L190" s="179"/>
    </row>
    <row r="191" spans="1:20" ht="15" customHeight="1">
      <c r="A191" s="84"/>
      <c r="B191" s="365" t="s">
        <v>5</v>
      </c>
      <c r="C191" s="42"/>
      <c r="D191" s="167"/>
      <c r="E191" s="167"/>
      <c r="F191" s="167"/>
      <c r="G191" s="167"/>
      <c r="H191" s="167"/>
      <c r="I191" s="167"/>
      <c r="J191" s="40"/>
      <c r="K191" s="40"/>
      <c r="L191" s="179"/>
    </row>
    <row r="192" spans="1:20" ht="15" customHeight="1">
      <c r="A192" s="84"/>
      <c r="B192" s="167"/>
      <c r="C192" s="167"/>
      <c r="D192" s="167"/>
      <c r="E192" s="167"/>
      <c r="F192" s="167"/>
      <c r="G192" s="167"/>
      <c r="H192" s="167"/>
      <c r="I192" s="167"/>
      <c r="J192" s="40"/>
      <c r="K192" s="40"/>
      <c r="L192" s="179"/>
    </row>
    <row r="193" spans="1:12" ht="15" customHeight="1">
      <c r="A193" s="84"/>
      <c r="B193" s="167"/>
      <c r="C193" s="167"/>
      <c r="D193" s="167"/>
      <c r="E193" s="167"/>
      <c r="F193" s="167"/>
      <c r="G193" s="167"/>
      <c r="H193" s="167"/>
      <c r="I193" s="167"/>
      <c r="J193" s="40"/>
      <c r="K193" s="40"/>
      <c r="L193" s="179"/>
    </row>
    <row r="194" spans="1:12" ht="15" customHeight="1">
      <c r="A194" s="84"/>
      <c r="B194" s="167"/>
      <c r="C194" s="167"/>
      <c r="D194" s="167"/>
      <c r="E194" s="167"/>
      <c r="F194" s="167"/>
      <c r="G194" s="167"/>
      <c r="H194" s="167"/>
      <c r="I194" s="167"/>
      <c r="J194" s="40"/>
      <c r="K194" s="40"/>
      <c r="L194" s="179"/>
    </row>
    <row r="195" spans="1:12" ht="15" customHeight="1">
      <c r="A195" s="84"/>
      <c r="B195" s="167"/>
      <c r="C195" s="167"/>
      <c r="D195" s="167"/>
      <c r="E195" s="167"/>
      <c r="F195" s="167"/>
      <c r="G195" s="167"/>
      <c r="H195" s="167"/>
      <c r="I195" s="167"/>
      <c r="J195" s="40"/>
      <c r="K195" s="40"/>
      <c r="L195" s="179"/>
    </row>
    <row r="196" spans="1:12" ht="15" customHeight="1">
      <c r="A196" s="84"/>
      <c r="B196" s="167"/>
      <c r="C196" s="167"/>
      <c r="D196" s="167"/>
      <c r="E196" s="167"/>
      <c r="F196" s="167"/>
      <c r="G196" s="167"/>
      <c r="H196" s="167"/>
      <c r="I196" s="167"/>
      <c r="J196" s="40"/>
      <c r="K196" s="40"/>
      <c r="L196" s="179"/>
    </row>
    <row r="197" spans="1:12" ht="15" customHeight="1">
      <c r="A197" s="84"/>
      <c r="B197" s="52"/>
      <c r="C197" s="52"/>
      <c r="D197" s="40"/>
      <c r="E197" s="40"/>
      <c r="F197" s="40"/>
      <c r="G197" s="40"/>
      <c r="H197" s="40"/>
      <c r="I197" s="40"/>
      <c r="J197" s="40"/>
      <c r="K197" s="52"/>
      <c r="L197" s="179"/>
    </row>
    <row r="198" spans="1:12" ht="15" customHeight="1">
      <c r="A198" s="84"/>
      <c r="B198" s="52"/>
      <c r="C198" s="52"/>
      <c r="D198" s="40"/>
      <c r="E198" s="40"/>
      <c r="F198" s="40"/>
      <c r="G198" s="40"/>
      <c r="H198" s="40"/>
      <c r="I198" s="40"/>
      <c r="J198" s="40"/>
      <c r="K198" s="52"/>
      <c r="L198" s="179"/>
    </row>
    <row r="199" spans="1:12" ht="15" customHeight="1">
      <c r="A199" s="84"/>
      <c r="B199" s="52"/>
      <c r="C199" s="52"/>
      <c r="D199" s="40"/>
      <c r="E199" s="40"/>
      <c r="F199" s="40"/>
      <c r="G199" s="40"/>
      <c r="H199" s="40"/>
      <c r="I199" s="40"/>
      <c r="J199" s="40"/>
      <c r="K199" s="52"/>
      <c r="L199" s="179"/>
    </row>
    <row r="200" spans="1:12" ht="15" customHeight="1">
      <c r="A200" s="84"/>
      <c r="B200" s="52"/>
      <c r="C200" s="52"/>
      <c r="D200" s="40"/>
      <c r="E200" s="40"/>
      <c r="F200" s="40"/>
      <c r="G200" s="40"/>
      <c r="H200" s="40"/>
      <c r="I200" s="40"/>
      <c r="J200" s="40"/>
      <c r="K200" s="52"/>
      <c r="L200" s="179"/>
    </row>
    <row r="201" spans="1:12" ht="15" customHeight="1">
      <c r="A201" s="84"/>
      <c r="B201" s="52"/>
      <c r="C201" s="52"/>
      <c r="D201" s="40"/>
      <c r="E201" s="40"/>
      <c r="F201" s="40"/>
      <c r="G201" s="40"/>
      <c r="H201" s="40"/>
      <c r="I201" s="40"/>
      <c r="J201" s="40"/>
      <c r="K201" s="52"/>
      <c r="L201" s="179"/>
    </row>
    <row r="202" spans="1:12" ht="15" customHeight="1">
      <c r="A202" s="84"/>
      <c r="B202" s="52"/>
      <c r="C202" s="52"/>
      <c r="D202" s="40"/>
      <c r="E202" s="40"/>
      <c r="F202" s="40"/>
      <c r="G202" s="40"/>
      <c r="H202" s="40"/>
      <c r="I202" s="40"/>
      <c r="J202" s="40"/>
      <c r="K202" s="52"/>
      <c r="L202" s="179"/>
    </row>
    <row r="203" spans="1:12" ht="15" customHeight="1">
      <c r="A203" s="84"/>
      <c r="B203" s="52"/>
      <c r="C203" s="52"/>
      <c r="D203" s="40"/>
      <c r="E203" s="40"/>
      <c r="F203" s="40"/>
      <c r="G203" s="40"/>
      <c r="H203" s="40"/>
      <c r="I203" s="40"/>
      <c r="J203" s="40"/>
      <c r="K203" s="52"/>
      <c r="L203" s="179"/>
    </row>
    <row r="204" spans="1:12" s="4" customFormat="1" ht="15" customHeight="1">
      <c r="A204" s="84"/>
      <c r="B204" s="52"/>
      <c r="C204" s="52"/>
      <c r="D204" s="40"/>
      <c r="E204" s="40"/>
      <c r="F204" s="40"/>
      <c r="G204" s="40"/>
      <c r="H204" s="186"/>
      <c r="I204" s="40"/>
      <c r="J204" s="40"/>
      <c r="K204" s="52"/>
      <c r="L204" s="179"/>
    </row>
    <row r="205" spans="1:12" s="4" customFormat="1" ht="8.65" customHeight="1" thickBot="1">
      <c r="A205" s="91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187"/>
    </row>
    <row r="206" spans="1:12" s="4" customFormat="1" ht="7.5" customHeight="1"/>
    <row r="207" spans="1:12" s="4" customFormat="1" ht="15" customHeight="1"/>
    <row r="208" spans="1:12" s="4" customFormat="1" ht="15" customHeight="1"/>
    <row r="209" s="4" customFormat="1" ht="15" customHeight="1"/>
    <row r="210" s="4" customFormat="1" ht="15" customHeight="1"/>
    <row r="211" s="4" customFormat="1" ht="15" customHeight="1"/>
    <row r="212" s="4" customFormat="1" ht="15" customHeight="1"/>
    <row r="213" s="4" customFormat="1" ht="15" customHeight="1"/>
    <row r="214" s="4" customFormat="1"/>
    <row r="215" s="4" customFormat="1"/>
    <row r="216" s="4" customFormat="1"/>
    <row r="217" s="4" customFormat="1"/>
  </sheetData>
  <sheetProtection password="CC9A" sheet="1" objects="1" scenarios="1" formatCells="0" formatRows="0" insertRows="0" deleteRows="0"/>
  <mergeCells count="77">
    <mergeCell ref="B161:K164"/>
    <mergeCell ref="B55:K58"/>
    <mergeCell ref="E11:F11"/>
    <mergeCell ref="E12:F12"/>
    <mergeCell ref="E13:F13"/>
    <mergeCell ref="E14:F14"/>
    <mergeCell ref="E21:F21"/>
    <mergeCell ref="E22:F22"/>
    <mergeCell ref="E23:F23"/>
    <mergeCell ref="A104:B104"/>
    <mergeCell ref="A105:B105"/>
    <mergeCell ref="A155:B155"/>
    <mergeCell ref="A156:B156"/>
    <mergeCell ref="A157:B157"/>
    <mergeCell ref="A158:B158"/>
    <mergeCell ref="B108:K111"/>
    <mergeCell ref="K155:L155"/>
    <mergeCell ref="C156:H156"/>
    <mergeCell ref="J156:L156"/>
    <mergeCell ref="C104:C105"/>
    <mergeCell ref="A49:B49"/>
    <mergeCell ref="A50:B50"/>
    <mergeCell ref="A51:B51"/>
    <mergeCell ref="A52:B52"/>
    <mergeCell ref="D52:F52"/>
    <mergeCell ref="A154:L154"/>
    <mergeCell ref="C155:J155"/>
    <mergeCell ref="D104:F104"/>
    <mergeCell ref="G104:G105"/>
    <mergeCell ref="I104:I105"/>
    <mergeCell ref="K104:K105"/>
    <mergeCell ref="D105:F105"/>
    <mergeCell ref="A48:L48"/>
    <mergeCell ref="C49:J49"/>
    <mergeCell ref="K49:L49"/>
    <mergeCell ref="B9:K9"/>
    <mergeCell ref="D20:F20"/>
    <mergeCell ref="H14:I14"/>
    <mergeCell ref="J14:K14"/>
    <mergeCell ref="C17:K18"/>
    <mergeCell ref="C10:C11"/>
    <mergeCell ref="D10:F10"/>
    <mergeCell ref="G10:G11"/>
    <mergeCell ref="H10:I11"/>
    <mergeCell ref="J10:K11"/>
    <mergeCell ref="H12:I12"/>
    <mergeCell ref="J12:K12"/>
    <mergeCell ref="H13:I13"/>
    <mergeCell ref="C157:C158"/>
    <mergeCell ref="D157:F157"/>
    <mergeCell ref="G157:G158"/>
    <mergeCell ref="I157:I158"/>
    <mergeCell ref="K157:K158"/>
    <mergeCell ref="D158:F158"/>
    <mergeCell ref="A101:L101"/>
    <mergeCell ref="C102:J102"/>
    <mergeCell ref="K102:L102"/>
    <mergeCell ref="C103:H103"/>
    <mergeCell ref="J103:L103"/>
    <mergeCell ref="A102:B102"/>
    <mergeCell ref="A103:B103"/>
    <mergeCell ref="C50:H50"/>
    <mergeCell ref="J50:L50"/>
    <mergeCell ref="C51:C52"/>
    <mergeCell ref="D51:F51"/>
    <mergeCell ref="G51:G52"/>
    <mergeCell ref="I51:I52"/>
    <mergeCell ref="K51:K52"/>
    <mergeCell ref="J13:K13"/>
    <mergeCell ref="A3:B3"/>
    <mergeCell ref="A4:B4"/>
    <mergeCell ref="B6:K7"/>
    <mergeCell ref="A2:L2"/>
    <mergeCell ref="C3:J3"/>
    <mergeCell ref="K3:L3"/>
    <mergeCell ref="C4:H4"/>
    <mergeCell ref="J4:L4"/>
  </mergeCells>
  <phoneticPr fontId="2"/>
  <conditionalFormatting sqref="I70">
    <cfRule type="cellIs" dxfId="4" priority="4" stopIfTrue="1" operator="notBetween">
      <formula>-0.1</formula>
      <formula>0.1</formula>
    </cfRule>
  </conditionalFormatting>
  <conditionalFormatting sqref="I123">
    <cfRule type="cellIs" dxfId="3" priority="3" stopIfTrue="1" operator="notBetween">
      <formula>-0.1</formula>
      <formula>0.1</formula>
    </cfRule>
  </conditionalFormatting>
  <conditionalFormatting sqref="I176">
    <cfRule type="cellIs" dxfId="2" priority="2" stopIfTrue="1" operator="notBetween">
      <formula>-0.1</formula>
      <formula>0.1</formula>
    </cfRule>
  </conditionalFormatting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view="pageBreakPreview" zoomScaleNormal="100" zoomScaleSheetLayoutView="100" workbookViewId="0">
      <selection activeCell="H9" sqref="H9"/>
    </sheetView>
  </sheetViews>
  <sheetFormatPr defaultColWidth="9" defaultRowHeight="13.5"/>
  <cols>
    <col min="1" max="1" width="4.625" style="16" customWidth="1"/>
    <col min="2" max="2" width="6.25" style="16" customWidth="1"/>
    <col min="3" max="4" width="9.125" style="16" customWidth="1"/>
    <col min="5" max="5" width="10.875" style="16" customWidth="1"/>
    <col min="6" max="6" width="7.625" style="16" customWidth="1"/>
    <col min="7" max="7" width="9.125" style="16" customWidth="1"/>
    <col min="8" max="8" width="9.875" style="16" customWidth="1"/>
    <col min="9" max="9" width="8.125" style="16" customWidth="1"/>
    <col min="10" max="10" width="9.625" style="16" customWidth="1"/>
    <col min="11" max="11" width="5.25" style="16" customWidth="1"/>
    <col min="12" max="12" width="5.625" style="16" customWidth="1"/>
    <col min="13" max="13" width="11.5" style="16" hidden="1" customWidth="1"/>
    <col min="14" max="14" width="6.875" style="16" hidden="1" customWidth="1"/>
    <col min="15" max="16384" width="9" style="16"/>
  </cols>
  <sheetData>
    <row r="1" spans="1:18" ht="15" customHeight="1" thickBot="1"/>
    <row r="2" spans="1:18" s="6" customFormat="1" ht="18.75" customHeight="1" thickBot="1">
      <c r="A2" s="613" t="s">
        <v>122</v>
      </c>
      <c r="B2" s="614"/>
      <c r="C2" s="614"/>
      <c r="D2" s="614"/>
      <c r="E2" s="614"/>
      <c r="F2" s="614"/>
      <c r="G2" s="614"/>
      <c r="H2" s="614"/>
      <c r="I2" s="614"/>
      <c r="J2" s="614"/>
      <c r="K2" s="615"/>
    </row>
    <row r="3" spans="1:18" s="6" customFormat="1" ht="28.5" customHeight="1" thickTop="1">
      <c r="A3" s="582" t="s">
        <v>238</v>
      </c>
      <c r="B3" s="583"/>
      <c r="C3" s="611" t="str">
        <f>+'表紙 '!B3&amp;"　　（　５．エネルギー消費量　）"</f>
        <v>テーブルレンジ、　ローレンジ、　卓上レンジ、　中華レンジ　（選択してください）　　（　５．エネルギー消費量　）</v>
      </c>
      <c r="D3" s="669"/>
      <c r="E3" s="669"/>
      <c r="F3" s="669"/>
      <c r="G3" s="669"/>
      <c r="H3" s="669"/>
      <c r="I3" s="670"/>
      <c r="J3" s="611" t="str">
        <f>IF('表紙 '!K13="選択してください","","ガス種："&amp;'表紙 '!K13)</f>
        <v>ガス種：</v>
      </c>
      <c r="K3" s="612"/>
    </row>
    <row r="4" spans="1:18" s="6" customFormat="1" ht="18" customHeight="1" thickBot="1">
      <c r="A4" s="622" t="s">
        <v>76</v>
      </c>
      <c r="B4" s="624"/>
      <c r="C4" s="630" t="str">
        <f>IF('表紙 '!$B$6=0,"",'表紙 '!$B$6)</f>
        <v/>
      </c>
      <c r="D4" s="630"/>
      <c r="E4" s="633"/>
      <c r="F4" s="633"/>
      <c r="G4" s="650"/>
      <c r="H4" s="298" t="s">
        <v>56</v>
      </c>
      <c r="I4" s="632" t="str">
        <f>IF('表紙 '!$H$5=0,"",'表紙 '!$H$5)</f>
        <v/>
      </c>
      <c r="J4" s="633"/>
      <c r="K4" s="634"/>
    </row>
    <row r="5" spans="1:18" s="6" customFormat="1" ht="15" customHeight="1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2"/>
    </row>
    <row r="6" spans="1:18" s="6" customFormat="1" ht="15" customHeight="1">
      <c r="A6" s="39"/>
      <c r="B6" s="662" t="s">
        <v>230</v>
      </c>
      <c r="C6" s="662"/>
      <c r="D6" s="662"/>
      <c r="E6" s="662"/>
      <c r="F6" s="662"/>
      <c r="G6" s="662"/>
      <c r="H6" s="662"/>
      <c r="I6" s="662"/>
      <c r="J6" s="662"/>
      <c r="K6" s="41"/>
    </row>
    <row r="7" spans="1:18" s="6" customFormat="1" ht="15" customHeight="1">
      <c r="A7" s="39"/>
      <c r="B7" s="662"/>
      <c r="C7" s="662"/>
      <c r="D7" s="662"/>
      <c r="E7" s="662"/>
      <c r="F7" s="662"/>
      <c r="G7" s="662"/>
      <c r="H7" s="662"/>
      <c r="I7" s="662"/>
      <c r="J7" s="662"/>
      <c r="K7" s="41"/>
    </row>
    <row r="8" spans="1:18" s="6" customFormat="1" ht="6.75" customHeight="1">
      <c r="A8" s="39"/>
      <c r="B8" s="40"/>
      <c r="C8" s="373"/>
      <c r="D8" s="373"/>
      <c r="E8" s="373"/>
      <c r="F8" s="373"/>
      <c r="G8" s="373"/>
      <c r="H8" s="373"/>
      <c r="I8" s="373"/>
      <c r="J8" s="40"/>
      <c r="K8" s="41"/>
    </row>
    <row r="9" spans="1:18" s="6" customFormat="1" ht="22.5" customHeight="1">
      <c r="A9" s="39"/>
      <c r="B9" s="42" t="s">
        <v>64</v>
      </c>
      <c r="C9" s="40"/>
      <c r="D9" s="40"/>
      <c r="E9" s="193"/>
      <c r="F9" s="40"/>
      <c r="G9" s="40"/>
      <c r="H9" s="40"/>
      <c r="I9" s="40"/>
      <c r="J9" s="40"/>
      <c r="K9" s="41"/>
    </row>
    <row r="10" spans="1:18" s="6" customFormat="1" ht="15" customHeight="1">
      <c r="A10" s="39"/>
      <c r="B10" s="40" t="s">
        <v>87</v>
      </c>
      <c r="C10" s="40"/>
      <c r="D10" s="40"/>
      <c r="E10" s="40"/>
      <c r="F10" s="40"/>
      <c r="G10" s="40"/>
      <c r="H10" s="40"/>
      <c r="I10" s="40"/>
      <c r="J10" s="40"/>
      <c r="K10" s="41"/>
    </row>
    <row r="11" spans="1:18" s="6" customFormat="1" ht="15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8" s="6" customFormat="1" ht="22.5" customHeight="1">
      <c r="A12" s="39"/>
      <c r="B12" s="42" t="s">
        <v>65</v>
      </c>
      <c r="C12" s="40"/>
      <c r="D12" s="40"/>
      <c r="E12" s="40"/>
      <c r="F12" s="40"/>
      <c r="G12" s="40"/>
      <c r="H12" s="40"/>
      <c r="I12" s="40"/>
      <c r="J12" s="40"/>
      <c r="K12" s="41"/>
    </row>
    <row r="13" spans="1:18" s="8" customFormat="1" ht="18.75" customHeight="1">
      <c r="A13" s="39"/>
      <c r="B13" s="40"/>
      <c r="C13" s="234"/>
      <c r="D13" s="40"/>
      <c r="E13" s="112"/>
      <c r="F13" s="112"/>
      <c r="G13" s="112"/>
      <c r="H13" s="112"/>
      <c r="I13" s="112"/>
      <c r="J13" s="40"/>
      <c r="K13" s="41"/>
      <c r="N13" s="6"/>
    </row>
    <row r="14" spans="1:18" s="8" customFormat="1" ht="9.75" customHeight="1">
      <c r="A14" s="39"/>
      <c r="B14" s="40"/>
      <c r="C14" s="40"/>
      <c r="D14" s="373"/>
      <c r="E14" s="373"/>
      <c r="F14" s="373"/>
      <c r="G14" s="373"/>
      <c r="H14" s="373"/>
      <c r="I14" s="373"/>
      <c r="J14" s="40"/>
      <c r="K14" s="41"/>
      <c r="N14" s="1"/>
    </row>
    <row r="15" spans="1:18" s="6" customFormat="1" ht="20.25" customHeight="1" thickBot="1">
      <c r="A15" s="39"/>
      <c r="B15" s="65" t="s">
        <v>368</v>
      </c>
      <c r="C15" s="40" t="s">
        <v>241</v>
      </c>
      <c r="D15" s="71"/>
      <c r="E15" s="40"/>
      <c r="F15" s="40"/>
      <c r="G15" s="268" t="s">
        <v>292</v>
      </c>
      <c r="H15" s="331" t="str">
        <f>IF(+'表紙 '!H16&lt;&gt;"",+'表紙 '!H16,"")</f>
        <v/>
      </c>
      <c r="I15" s="176" t="s">
        <v>45</v>
      </c>
      <c r="J15" s="69" t="s">
        <v>39</v>
      </c>
      <c r="K15" s="41"/>
      <c r="L15" s="9"/>
      <c r="M15" s="8"/>
      <c r="N15" s="8"/>
      <c r="O15" s="36"/>
      <c r="P15" s="37"/>
      <c r="Q15" s="8"/>
      <c r="R15" s="17"/>
    </row>
    <row r="16" spans="1:18" s="6" customFormat="1" ht="20.25" customHeight="1" thickBot="1">
      <c r="A16" s="39"/>
      <c r="B16" s="40"/>
      <c r="C16" s="40" t="s">
        <v>239</v>
      </c>
      <c r="D16" s="85"/>
      <c r="E16" s="365"/>
      <c r="F16" s="40"/>
      <c r="G16" s="194" t="s">
        <v>375</v>
      </c>
      <c r="H16" s="332" t="str">
        <f>IF(H15&lt;&gt;"",+H15,"")</f>
        <v/>
      </c>
      <c r="I16" s="176" t="s">
        <v>33</v>
      </c>
      <c r="J16" s="69" t="s">
        <v>39</v>
      </c>
      <c r="K16" s="41"/>
      <c r="M16" s="8"/>
      <c r="N16" s="8"/>
      <c r="O16" s="8"/>
      <c r="P16" s="8"/>
      <c r="Q16" s="8"/>
      <c r="R16" s="8"/>
    </row>
    <row r="17" spans="1:18" s="6" customFormat="1" ht="14.65" customHeight="1">
      <c r="A17" s="39"/>
      <c r="B17" s="40"/>
      <c r="C17" s="40"/>
      <c r="D17" s="85"/>
      <c r="E17" s="365"/>
      <c r="F17" s="40"/>
      <c r="G17" s="183"/>
      <c r="H17" s="333"/>
      <c r="I17" s="176"/>
      <c r="J17" s="69"/>
      <c r="K17" s="41"/>
      <c r="M17" s="8"/>
      <c r="N17" s="8"/>
      <c r="O17" s="8"/>
      <c r="P17" s="8"/>
      <c r="Q17" s="8"/>
      <c r="R17" s="8"/>
    </row>
    <row r="18" spans="1:18" s="6" customFormat="1" ht="20.25" customHeight="1" thickBot="1">
      <c r="A18" s="39"/>
      <c r="B18" s="65" t="s">
        <v>369</v>
      </c>
      <c r="C18" s="40" t="s">
        <v>240</v>
      </c>
      <c r="D18" s="85"/>
      <c r="E18" s="365"/>
      <c r="F18" s="40"/>
      <c r="G18" s="235" t="s">
        <v>236</v>
      </c>
      <c r="H18" s="331" t="str">
        <f>IF(+'表紙 '!H17&lt;&gt;"",+'表紙 '!H17,"")</f>
        <v/>
      </c>
      <c r="I18" s="176" t="s">
        <v>45</v>
      </c>
      <c r="J18" s="69" t="s">
        <v>39</v>
      </c>
      <c r="K18" s="41"/>
      <c r="M18" s="8"/>
      <c r="N18" s="8"/>
      <c r="O18" s="8"/>
      <c r="P18" s="8"/>
      <c r="Q18" s="8"/>
      <c r="R18" s="8"/>
    </row>
    <row r="19" spans="1:18" s="6" customFormat="1" ht="20.25" customHeight="1" thickBot="1">
      <c r="A19" s="39"/>
      <c r="B19" s="40"/>
      <c r="C19" s="40" t="s">
        <v>232</v>
      </c>
      <c r="D19" s="85"/>
      <c r="E19" s="365"/>
      <c r="F19" s="183"/>
      <c r="G19" s="194" t="s">
        <v>376</v>
      </c>
      <c r="H19" s="332" t="str">
        <f>IF(H18&lt;&gt;"",+H18,"")</f>
        <v/>
      </c>
      <c r="I19" s="176" t="s">
        <v>69</v>
      </c>
      <c r="J19" s="69" t="s">
        <v>39</v>
      </c>
      <c r="K19" s="41"/>
      <c r="M19" s="8"/>
      <c r="O19" s="8"/>
      <c r="P19" s="8"/>
      <c r="Q19" s="8"/>
      <c r="R19" s="8"/>
    </row>
    <row r="20" spans="1:18" s="6" customFormat="1" ht="14.25" customHeight="1">
      <c r="A20" s="39"/>
      <c r="B20" s="40"/>
      <c r="C20" s="40"/>
      <c r="D20" s="85"/>
      <c r="E20" s="365"/>
      <c r="F20" s="183"/>
      <c r="G20" s="194"/>
      <c r="H20" s="247"/>
      <c r="I20" s="176"/>
      <c r="J20" s="69"/>
      <c r="K20" s="41"/>
      <c r="M20" s="8"/>
      <c r="O20" s="8"/>
      <c r="P20" s="8"/>
      <c r="Q20" s="8"/>
      <c r="R20" s="8"/>
    </row>
    <row r="21" spans="1:18" ht="22.5" customHeight="1">
      <c r="A21" s="222"/>
      <c r="B21" s="42" t="s">
        <v>67</v>
      </c>
      <c r="C21" s="40"/>
      <c r="D21" s="40"/>
      <c r="E21" s="40"/>
      <c r="F21" s="236"/>
      <c r="G21" s="40"/>
      <c r="H21" s="40"/>
      <c r="I21" s="230"/>
      <c r="J21" s="44"/>
      <c r="K21" s="229"/>
    </row>
    <row r="22" spans="1:18" ht="15" customHeight="1">
      <c r="A22" s="222"/>
      <c r="B22" s="40"/>
      <c r="C22" s="40" t="s">
        <v>384</v>
      </c>
      <c r="D22" s="40"/>
      <c r="E22" s="40"/>
      <c r="F22" s="65"/>
      <c r="G22" s="40"/>
      <c r="H22" s="40"/>
      <c r="I22" s="40"/>
      <c r="J22" s="44"/>
      <c r="K22" s="229"/>
    </row>
    <row r="23" spans="1:18" ht="15" customHeight="1">
      <c r="A23" s="222"/>
      <c r="B23" s="40"/>
      <c r="C23" s="40"/>
      <c r="D23" s="40"/>
      <c r="E23" s="40"/>
      <c r="F23" s="40"/>
      <c r="G23" s="237"/>
      <c r="H23" s="365"/>
      <c r="I23" s="230"/>
      <c r="J23" s="44"/>
      <c r="K23" s="229"/>
    </row>
    <row r="24" spans="1:18" ht="22.5" customHeight="1">
      <c r="A24" s="222"/>
      <c r="B24" s="42" t="s">
        <v>383</v>
      </c>
      <c r="C24" s="238"/>
      <c r="D24" s="238"/>
      <c r="E24" s="238"/>
      <c r="F24" s="238"/>
      <c r="G24" s="237"/>
      <c r="H24" s="365"/>
      <c r="I24" s="230"/>
      <c r="J24" s="44"/>
      <c r="K24" s="229"/>
    </row>
    <row r="25" spans="1:18" ht="22.5" customHeight="1">
      <c r="A25" s="222"/>
      <c r="B25" s="42"/>
      <c r="C25" s="40" t="s">
        <v>385</v>
      </c>
      <c r="D25" s="238"/>
      <c r="E25" s="238"/>
      <c r="F25" s="238"/>
      <c r="G25" s="237"/>
      <c r="H25" s="365"/>
      <c r="I25" s="230"/>
      <c r="J25" s="44"/>
      <c r="K25" s="229"/>
    </row>
    <row r="26" spans="1:18" ht="15" customHeight="1">
      <c r="A26" s="222"/>
      <c r="B26" s="44"/>
      <c r="C26" s="44"/>
      <c r="D26" s="40"/>
      <c r="E26" s="40"/>
      <c r="F26" s="40"/>
      <c r="G26" s="40"/>
      <c r="H26" s="40"/>
      <c r="I26" s="40"/>
      <c r="J26" s="44"/>
      <c r="K26" s="229"/>
    </row>
    <row r="27" spans="1:18">
      <c r="A27" s="222"/>
      <c r="B27" s="40"/>
      <c r="C27" s="40"/>
      <c r="D27" s="40"/>
      <c r="E27" s="40"/>
      <c r="F27" s="40"/>
      <c r="G27" s="40"/>
      <c r="H27" s="40"/>
      <c r="I27" s="40"/>
      <c r="J27" s="44"/>
      <c r="K27" s="229"/>
    </row>
    <row r="28" spans="1:18" ht="7.5" customHeight="1">
      <c r="A28" s="222"/>
      <c r="B28" s="40"/>
      <c r="C28" s="234"/>
      <c r="D28" s="40"/>
      <c r="E28" s="40"/>
      <c r="F28" s="40"/>
      <c r="G28" s="40"/>
      <c r="H28" s="40"/>
      <c r="I28" s="40"/>
      <c r="J28" s="44"/>
      <c r="K28" s="229"/>
    </row>
    <row r="29" spans="1:18" ht="20.25" customHeight="1">
      <c r="A29" s="222"/>
      <c r="B29" s="65" t="s">
        <v>368</v>
      </c>
      <c r="C29" s="270" t="s">
        <v>242</v>
      </c>
      <c r="D29" s="40"/>
      <c r="E29" s="40"/>
      <c r="F29" s="40"/>
      <c r="G29" s="268" t="s">
        <v>234</v>
      </c>
      <c r="H29" s="334" t="str">
        <f>$H$16</f>
        <v/>
      </c>
      <c r="I29" s="73" t="s">
        <v>70</v>
      </c>
      <c r="J29" s="69" t="s">
        <v>39</v>
      </c>
      <c r="K29" s="229"/>
    </row>
    <row r="30" spans="1:18" ht="20.25" customHeight="1" thickBot="1">
      <c r="A30" s="222"/>
      <c r="B30" s="40"/>
      <c r="C30" s="567" t="s">
        <v>233</v>
      </c>
      <c r="D30" s="567"/>
      <c r="E30" s="567"/>
      <c r="F30" s="567"/>
      <c r="G30" s="253" t="s">
        <v>231</v>
      </c>
      <c r="H30" s="401">
        <v>2.5</v>
      </c>
      <c r="I30" s="69" t="s">
        <v>25</v>
      </c>
      <c r="J30" s="176"/>
      <c r="K30" s="229"/>
    </row>
    <row r="31" spans="1:18" ht="20.25" customHeight="1" thickBot="1">
      <c r="A31" s="222"/>
      <c r="B31" s="170"/>
      <c r="C31" s="40" t="s">
        <v>243</v>
      </c>
      <c r="D31" s="371"/>
      <c r="E31" s="371"/>
      <c r="F31" s="40"/>
      <c r="G31" s="271" t="s">
        <v>377</v>
      </c>
      <c r="H31" s="347" t="str">
        <f>IF(H29="","",IF(COUNTBLANK(H29:H30)=0,H29*H30,""))</f>
        <v/>
      </c>
      <c r="I31" s="177" t="s">
        <v>68</v>
      </c>
      <c r="J31" s="69" t="s">
        <v>34</v>
      </c>
      <c r="K31" s="229"/>
    </row>
    <row r="32" spans="1:18" ht="21.75" customHeight="1">
      <c r="A32" s="222"/>
      <c r="B32" s="40"/>
      <c r="C32" s="371"/>
      <c r="D32" s="228"/>
      <c r="E32" s="186"/>
      <c r="F32" s="40"/>
      <c r="G32" s="257"/>
      <c r="H32" s="208"/>
      <c r="I32" s="40"/>
      <c r="J32" s="44"/>
      <c r="K32" s="229"/>
    </row>
    <row r="33" spans="1:11" ht="21" customHeight="1">
      <c r="A33" s="222"/>
      <c r="B33" s="65" t="s">
        <v>369</v>
      </c>
      <c r="C33" s="201" t="s">
        <v>244</v>
      </c>
      <c r="D33" s="40"/>
      <c r="E33" s="40"/>
      <c r="F33" s="40"/>
      <c r="G33" s="268" t="s">
        <v>245</v>
      </c>
      <c r="H33" s="334" t="str">
        <f>$H$19</f>
        <v/>
      </c>
      <c r="I33" s="73" t="s">
        <v>70</v>
      </c>
      <c r="J33" s="69" t="s">
        <v>39</v>
      </c>
      <c r="K33" s="229"/>
    </row>
    <row r="34" spans="1:11" ht="21" customHeight="1" thickBot="1">
      <c r="A34" s="222"/>
      <c r="B34" s="40"/>
      <c r="C34" s="567" t="s">
        <v>246</v>
      </c>
      <c r="D34" s="567"/>
      <c r="E34" s="567"/>
      <c r="F34" s="567"/>
      <c r="G34" s="253" t="s">
        <v>247</v>
      </c>
      <c r="H34" s="401">
        <v>2.5</v>
      </c>
      <c r="I34" s="69" t="s">
        <v>25</v>
      </c>
      <c r="J34" s="176"/>
      <c r="K34" s="229"/>
    </row>
    <row r="35" spans="1:11" ht="21" customHeight="1" thickBot="1">
      <c r="A35" s="222"/>
      <c r="B35" s="40"/>
      <c r="C35" s="40" t="s">
        <v>248</v>
      </c>
      <c r="D35" s="371"/>
      <c r="E35" s="371"/>
      <c r="F35" s="40"/>
      <c r="G35" s="271" t="s">
        <v>378</v>
      </c>
      <c r="H35" s="347" t="str">
        <f>IF(H33="","",IF(COUNTBLANK(H33:H34)=0,H33*H34,""))</f>
        <v/>
      </c>
      <c r="I35" s="177" t="s">
        <v>68</v>
      </c>
      <c r="J35" s="69" t="s">
        <v>34</v>
      </c>
      <c r="K35" s="229"/>
    </row>
    <row r="36" spans="1:11" ht="21" customHeight="1">
      <c r="A36" s="222"/>
      <c r="B36" s="40"/>
      <c r="C36" s="371"/>
      <c r="D36" s="228"/>
      <c r="E36" s="186"/>
      <c r="F36" s="40"/>
      <c r="G36" s="269"/>
      <c r="H36" s="167"/>
      <c r="I36" s="167"/>
      <c r="J36" s="44"/>
      <c r="K36" s="229"/>
    </row>
    <row r="37" spans="1:11" ht="15" customHeight="1">
      <c r="A37" s="222"/>
      <c r="B37" s="44"/>
      <c r="C37" s="40"/>
      <c r="D37" s="371"/>
      <c r="E37" s="228"/>
      <c r="F37" s="186"/>
      <c r="G37" s="40"/>
      <c r="H37" s="40"/>
      <c r="I37" s="40"/>
      <c r="J37" s="40"/>
      <c r="K37" s="229"/>
    </row>
    <row r="38" spans="1:11" ht="15" customHeight="1">
      <c r="A38" s="222"/>
      <c r="B38" s="44"/>
      <c r="C38" s="40"/>
      <c r="D38" s="371"/>
      <c r="E38" s="228"/>
      <c r="F38" s="186"/>
      <c r="G38" s="40"/>
      <c r="H38" s="40"/>
      <c r="I38" s="40"/>
      <c r="J38" s="40"/>
      <c r="K38" s="229"/>
    </row>
    <row r="39" spans="1:11" ht="15" customHeight="1">
      <c r="A39" s="222"/>
      <c r="B39" s="44"/>
      <c r="C39" s="40"/>
      <c r="D39" s="371"/>
      <c r="E39" s="228"/>
      <c r="F39" s="186"/>
      <c r="G39" s="40"/>
      <c r="H39" s="40"/>
      <c r="I39" s="40"/>
      <c r="J39" s="40"/>
      <c r="K39" s="229"/>
    </row>
    <row r="40" spans="1:11" ht="15" customHeight="1">
      <c r="A40" s="222"/>
      <c r="B40" s="44"/>
      <c r="C40" s="40"/>
      <c r="D40" s="371"/>
      <c r="E40" s="228"/>
      <c r="F40" s="186"/>
      <c r="H40" s="40"/>
      <c r="I40" s="40"/>
      <c r="J40" s="40"/>
      <c r="K40" s="229"/>
    </row>
    <row r="41" spans="1:11" ht="15" customHeight="1">
      <c r="A41" s="222"/>
      <c r="B41" s="44"/>
      <c r="C41" s="40"/>
      <c r="D41" s="371"/>
      <c r="E41" s="228"/>
      <c r="F41" s="186"/>
      <c r="G41" s="40"/>
      <c r="H41" s="40"/>
      <c r="I41" s="40"/>
      <c r="J41" s="40"/>
      <c r="K41" s="229"/>
    </row>
    <row r="42" spans="1:11" ht="15" customHeight="1">
      <c r="A42" s="222"/>
      <c r="B42" s="44"/>
      <c r="C42" s="40"/>
      <c r="D42" s="371"/>
      <c r="E42" s="228"/>
      <c r="F42" s="186"/>
      <c r="G42" s="40"/>
      <c r="H42" s="40"/>
      <c r="I42" s="40"/>
      <c r="J42" s="40"/>
      <c r="K42" s="229"/>
    </row>
    <row r="43" spans="1:11" ht="15" customHeight="1">
      <c r="A43" s="222"/>
      <c r="B43" s="44"/>
      <c r="C43" s="40"/>
      <c r="D43" s="371"/>
      <c r="E43" s="228"/>
      <c r="F43" s="186"/>
      <c r="G43" s="40"/>
      <c r="H43" s="40"/>
      <c r="I43" s="40"/>
      <c r="J43" s="40"/>
      <c r="K43" s="229"/>
    </row>
    <row r="44" spans="1:11" ht="15" customHeight="1">
      <c r="A44" s="222"/>
      <c r="B44" s="44"/>
      <c r="C44" s="40"/>
      <c r="D44" s="371"/>
      <c r="E44" s="228"/>
      <c r="F44" s="186"/>
      <c r="G44" s="40"/>
      <c r="H44" s="40"/>
      <c r="I44" s="40"/>
      <c r="J44" s="40"/>
      <c r="K44" s="229"/>
    </row>
    <row r="45" spans="1:11" ht="15" customHeight="1">
      <c r="A45" s="222"/>
      <c r="B45" s="44"/>
      <c r="C45" s="40"/>
      <c r="D45" s="371"/>
      <c r="E45" s="228"/>
      <c r="F45" s="186"/>
      <c r="G45" s="40"/>
      <c r="H45" s="40"/>
      <c r="I45" s="40"/>
      <c r="J45" s="40"/>
      <c r="K45" s="229"/>
    </row>
    <row r="46" spans="1:11" ht="15" customHeight="1">
      <c r="A46" s="222"/>
      <c r="B46" s="44"/>
      <c r="C46" s="40"/>
      <c r="D46" s="371"/>
      <c r="E46" s="228"/>
      <c r="F46" s="186"/>
      <c r="G46" s="40"/>
      <c r="H46" s="40"/>
      <c r="I46" s="40"/>
      <c r="J46" s="40"/>
      <c r="K46" s="229"/>
    </row>
    <row r="47" spans="1:11" ht="8.25" customHeight="1">
      <c r="A47" s="222"/>
      <c r="B47" s="44"/>
      <c r="C47" s="40"/>
      <c r="D47" s="371"/>
      <c r="E47" s="228"/>
      <c r="F47" s="186"/>
      <c r="G47" s="40"/>
      <c r="H47" s="40"/>
      <c r="I47" s="40"/>
      <c r="J47" s="40"/>
      <c r="K47" s="229"/>
    </row>
    <row r="48" spans="1:11" ht="15" customHeight="1">
      <c r="A48" s="222"/>
      <c r="B48" s="44"/>
      <c r="C48" s="40"/>
      <c r="D48" s="371"/>
      <c r="E48" s="228"/>
      <c r="F48" s="186"/>
      <c r="G48" s="40"/>
      <c r="H48" s="40"/>
      <c r="I48" s="230"/>
      <c r="J48" s="40"/>
      <c r="K48" s="229"/>
    </row>
    <row r="49" spans="1:13" ht="15" customHeight="1">
      <c r="A49" s="222"/>
      <c r="B49" s="44"/>
      <c r="C49" s="44"/>
      <c r="D49" s="44"/>
      <c r="E49" s="44"/>
      <c r="F49" s="44"/>
      <c r="G49" s="44"/>
      <c r="H49" s="44"/>
      <c r="I49" s="44"/>
      <c r="J49" s="44"/>
      <c r="K49" s="229"/>
    </row>
    <row r="50" spans="1:13" s="15" customFormat="1" ht="16.5" customHeight="1" thickBot="1">
      <c r="A50" s="231"/>
      <c r="B50" s="232"/>
      <c r="C50" s="232"/>
      <c r="D50" s="232"/>
      <c r="E50" s="232"/>
      <c r="F50" s="232"/>
      <c r="G50" s="232"/>
      <c r="H50" s="232"/>
      <c r="I50" s="232"/>
      <c r="J50" s="232"/>
      <c r="K50" s="233"/>
    </row>
    <row r="51" spans="1:13" s="15" customFormat="1" ht="8.65" customHeight="1"/>
    <row r="52" spans="1:13" s="15" customFormat="1" ht="15" customHeight="1"/>
    <row r="53" spans="1:13" ht="1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>
      <c r="K55" s="15"/>
      <c r="L55" s="15"/>
      <c r="M55" s="15"/>
    </row>
    <row r="56" spans="1:13">
      <c r="K56" s="15"/>
      <c r="L56" s="15"/>
      <c r="M56" s="15"/>
    </row>
  </sheetData>
  <sheetProtection password="CC9A" sheet="1" objects="1" scenarios="1" formatCells="0" formatRows="0" insertRows="0" deleteRows="0"/>
  <mergeCells count="10">
    <mergeCell ref="B6:J7"/>
    <mergeCell ref="C34:F34"/>
    <mergeCell ref="A2:K2"/>
    <mergeCell ref="C3:I3"/>
    <mergeCell ref="J3:K3"/>
    <mergeCell ref="C4:G4"/>
    <mergeCell ref="I4:K4"/>
    <mergeCell ref="C30:F30"/>
    <mergeCell ref="A3:B3"/>
    <mergeCell ref="A4:B4"/>
  </mergeCells>
  <phoneticPr fontId="2"/>
  <conditionalFormatting sqref="H30">
    <cfRule type="expression" dxfId="1" priority="4" stopIfTrue="1">
      <formula>$H$30&lt;&gt;2.5</formula>
    </cfRule>
  </conditionalFormatting>
  <conditionalFormatting sqref="H34">
    <cfRule type="expression" dxfId="0" priority="3" stopIfTrue="1">
      <formula>$H$34&lt;&gt;2.5</formula>
    </cfRule>
  </conditionalFormatting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 </vt:lpstr>
      <vt:lpstr>1.定格エネルギー消費量</vt:lpstr>
      <vt:lpstr>2.熱効率</vt:lpstr>
      <vt:lpstr>3.立上り性能</vt:lpstr>
      <vt:lpstr>5.エネルギー消費量 </vt:lpstr>
      <vt:lpstr>'1.定格エネルギー消費量'!Print_Area</vt:lpstr>
      <vt:lpstr>'2.熱効率'!Print_Area</vt:lpstr>
      <vt:lpstr>'3.立上り性能'!Print_Area</vt:lpstr>
      <vt:lpstr>'5.エネルギー消費量 '!Print_Area</vt:lpstr>
      <vt:lpstr>'表紙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2016-02-10T13:07:12Z</dcterms:created>
  <dcterms:modified xsi:type="dcterms:W3CDTF">2017-03-15T23:43:42Z</dcterms:modified>
</cp:coreProperties>
</file>